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drawings/drawing6.xml" ContentType="application/vnd.openxmlformats-officedocument.drawing+xml"/>
  <Override PartName="/xl/comments6.xml" ContentType="application/vnd.openxmlformats-officedocument.spreadsheetml.comments+xml"/>
  <Override PartName="/xl/drawings/drawing7.xml" ContentType="application/vnd.openxmlformats-officedocument.drawing+xml"/>
  <Override PartName="/xl/comments7.xml" ContentType="application/vnd.openxmlformats-officedocument.spreadsheetml.comments+xml"/>
  <Override PartName="/xl/drawings/drawing8.xml" ContentType="application/vnd.openxmlformats-officedocument.drawing+xml"/>
  <Override PartName="/xl/comments8.xml" ContentType="application/vnd.openxmlformats-officedocument.spreadsheetml.comments+xml"/>
  <Override PartName="/xl/drawings/drawing9.xml" ContentType="application/vnd.openxmlformats-officedocument.drawing+xml"/>
  <Override PartName="/xl/comments9.xml" ContentType="application/vnd.openxmlformats-officedocument.spreadsheetml.comments+xml"/>
  <Override PartName="/xl/drawings/drawing10.xml" ContentType="application/vnd.openxmlformats-officedocument.drawing+xml"/>
  <Override PartName="/xl/comments10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D:\SELOG_GO\2021\Manutenção_Predial\ANEXO_VII_Planilhas_em_EXCEL_ultima\ANEXO VII Planilhas em EXCEL\"/>
    </mc:Choice>
  </mc:AlternateContent>
  <xr:revisionPtr revIDLastSave="0" documentId="13_ncr:1_{A61B5BBE-A93F-426D-8B96-8087FF50CED3}" xr6:coauthVersionLast="47" xr6:coauthVersionMax="47" xr10:uidLastSave="{00000000-0000-0000-0000-000000000000}"/>
  <bookViews>
    <workbookView xWindow="48015" yWindow="1905" windowWidth="16875" windowHeight="15030" tabRatio="849" xr2:uid="{00000000-000D-0000-FFFF-FFFF00000000}"/>
  </bookViews>
  <sheets>
    <sheet name="Resumo " sheetId="22" r:id="rId1"/>
    <sheet name="BDI" sheetId="33" r:id="rId2"/>
    <sheet name="Uniformes" sheetId="9" r:id="rId3"/>
    <sheet name="Equipamentos" sheetId="8" r:id="rId4"/>
    <sheet name="Engenheiro Mecânico" sheetId="32" r:id="rId5"/>
    <sheet name="Engenheiro Eletricista" sheetId="31" r:id="rId6"/>
    <sheet name="Engenheiro Civil Pleno" sheetId="30" r:id="rId7"/>
    <sheet name="Eletricista Predial" sheetId="24" r:id="rId8"/>
    <sheet name="Auxiliar de Manutenção" sheetId="27" r:id="rId9"/>
    <sheet name="Bombeiro Hidráulico" sheetId="16" r:id="rId10"/>
    <sheet name="Encarregado Geral" sheetId="29" r:id="rId11"/>
    <sheet name="Meio Oficial de Manut Predial" sheetId="19" r:id="rId12"/>
    <sheet name="Jataí Auxiliar de Manutenção" sheetId="28" r:id="rId13"/>
    <sheet name="Mecânico de Refrigeração" sheetId="21" r:id="rId14"/>
  </sheets>
  <definedNames>
    <definedName name="_xlnm.Print_Area" localSheetId="3">Equipamentos!$A$1:$G$94</definedName>
    <definedName name="_xlnm.Print_Area" localSheetId="2">Uniformes!$A$1:$F$68</definedName>
    <definedName name="_xlnm.Print_Titles" localSheetId="3">Equipamentos!$1:$6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6" i="22" l="1"/>
  <c r="E83" i="22" l="1"/>
  <c r="E85" i="22"/>
  <c r="E87" i="22" l="1"/>
  <c r="F70" i="22" l="1"/>
  <c r="F73" i="22" s="1"/>
  <c r="F74" i="22" s="1"/>
  <c r="D89" i="21" l="1"/>
  <c r="D89" i="28"/>
  <c r="D89" i="19"/>
  <c r="D89" i="29"/>
  <c r="D89" i="16"/>
  <c r="D89" i="24"/>
  <c r="D89" i="27"/>
  <c r="F42" i="22" l="1"/>
  <c r="G22" i="22" l="1"/>
  <c r="G23" i="22"/>
  <c r="G24" i="22"/>
  <c r="G25" i="22"/>
  <c r="G26" i="22"/>
  <c r="G27" i="22"/>
  <c r="G28" i="22"/>
  <c r="G29" i="22"/>
  <c r="G30" i="22"/>
  <c r="G21" i="22"/>
  <c r="F22" i="22"/>
  <c r="F23" i="22"/>
  <c r="F24" i="22"/>
  <c r="F25" i="22"/>
  <c r="F26" i="22"/>
  <c r="F27" i="22"/>
  <c r="F28" i="22"/>
  <c r="F29" i="22"/>
  <c r="F30" i="22"/>
  <c r="F21" i="22"/>
  <c r="F43" i="22" l="1"/>
  <c r="F44" i="22"/>
  <c r="F56" i="22"/>
  <c r="F57" i="22"/>
  <c r="F58" i="22"/>
  <c r="F59" i="22"/>
  <c r="F55" i="22"/>
  <c r="F41" i="22"/>
  <c r="F45" i="22" l="1"/>
  <c r="F47" i="22" s="1"/>
  <c r="F48" i="22" s="1"/>
  <c r="D84" i="22" s="1"/>
  <c r="E84" i="22" s="1"/>
  <c r="F60" i="22"/>
  <c r="F61" i="22" s="1"/>
  <c r="F63" i="22" s="1"/>
  <c r="E63" i="9" l="1"/>
  <c r="F63" i="9" s="1"/>
  <c r="E62" i="9"/>
  <c r="F62" i="9" s="1"/>
  <c r="E61" i="9"/>
  <c r="F61" i="9" s="1"/>
  <c r="E60" i="9"/>
  <c r="F60" i="9" s="1"/>
  <c r="E59" i="9"/>
  <c r="F59" i="9" s="1"/>
  <c r="E58" i="9"/>
  <c r="F58" i="9" s="1"/>
  <c r="E57" i="9"/>
  <c r="F57" i="9" s="1"/>
  <c r="E56" i="9"/>
  <c r="F56" i="9" s="1"/>
  <c r="E55" i="9"/>
  <c r="F55" i="9" s="1"/>
  <c r="E54" i="9"/>
  <c r="F54" i="9" s="1"/>
  <c r="E53" i="9"/>
  <c r="F53" i="9" s="1"/>
  <c r="E52" i="9"/>
  <c r="F52" i="9" s="1"/>
  <c r="E51" i="9"/>
  <c r="F51" i="9" s="1"/>
  <c r="E50" i="9"/>
  <c r="F50" i="9" s="1"/>
  <c r="E49" i="9"/>
  <c r="F49" i="9" s="1"/>
  <c r="E48" i="9"/>
  <c r="F48" i="9" s="1"/>
  <c r="E47" i="9"/>
  <c r="F47" i="9" s="1"/>
  <c r="E46" i="9"/>
  <c r="F46" i="9" s="1"/>
  <c r="E45" i="9"/>
  <c r="F45" i="9" s="1"/>
  <c r="E64" i="9" l="1"/>
  <c r="F64" i="9" s="1"/>
  <c r="E44" i="9"/>
  <c r="F44" i="9" s="1"/>
  <c r="E43" i="9"/>
  <c r="F43" i="9" s="1"/>
  <c r="G53" i="8"/>
  <c r="G75" i="8"/>
  <c r="G51" i="8"/>
  <c r="G55" i="8"/>
  <c r="G54" i="8"/>
  <c r="G30" i="8"/>
  <c r="G39" i="8"/>
  <c r="G88" i="8"/>
  <c r="G80" i="8"/>
  <c r="G65" i="8"/>
  <c r="G27" i="8"/>
  <c r="G26" i="8"/>
  <c r="G25" i="8"/>
  <c r="G48" i="8"/>
  <c r="G47" i="8"/>
  <c r="G45" i="8"/>
  <c r="G44" i="8"/>
  <c r="G20" i="8"/>
  <c r="G16" i="8"/>
  <c r="G13" i="8"/>
  <c r="G14" i="8"/>
  <c r="G22" i="8"/>
  <c r="E66" i="9" l="1"/>
  <c r="E29" i="9" s="1"/>
  <c r="F67" i="9"/>
  <c r="F68" i="9" s="1"/>
  <c r="C29" i="9" s="1"/>
  <c r="F12" i="22"/>
  <c r="F31" i="22" l="1"/>
  <c r="F32" i="22" s="1"/>
  <c r="G31" i="22"/>
  <c r="G32" i="22" s="1"/>
  <c r="F34" i="22" l="1"/>
  <c r="D82" i="22" s="1"/>
  <c r="E82" i="22" s="1"/>
  <c r="B26" i="33"/>
  <c r="H26" i="33"/>
  <c r="E26" i="33"/>
  <c r="D89" i="30"/>
  <c r="D89" i="31"/>
  <c r="D89" i="32"/>
  <c r="E9" i="9"/>
  <c r="F9" i="9" s="1"/>
  <c r="E8" i="9"/>
  <c r="F8" i="9" s="1"/>
  <c r="F35" i="22" l="1"/>
  <c r="E27" i="9"/>
  <c r="F27" i="9" s="1"/>
  <c r="E28" i="9"/>
  <c r="F28" i="9" s="1"/>
  <c r="F29" i="9"/>
  <c r="E26" i="9"/>
  <c r="F26" i="9" s="1"/>
  <c r="F32" i="9" l="1"/>
  <c r="F33" i="9" s="1"/>
  <c r="E31" i="9"/>
  <c r="C163" i="32"/>
  <c r="C138" i="32"/>
  <c r="C134" i="32"/>
  <c r="C133" i="32"/>
  <c r="C115" i="32"/>
  <c r="C112" i="32"/>
  <c r="C113" i="32" s="1"/>
  <c r="C69" i="32"/>
  <c r="C116" i="32" s="1"/>
  <c r="C50" i="32"/>
  <c r="C30" i="32"/>
  <c r="C31" i="32" s="1"/>
  <c r="C163" i="31"/>
  <c r="C138" i="31"/>
  <c r="C134" i="31"/>
  <c r="C133" i="31"/>
  <c r="C115" i="31"/>
  <c r="C112" i="31"/>
  <c r="C113" i="31" s="1"/>
  <c r="C69" i="31"/>
  <c r="C116" i="31" s="1"/>
  <c r="C50" i="31"/>
  <c r="C30" i="31"/>
  <c r="C31" i="31" s="1"/>
  <c r="C36" i="31" s="1"/>
  <c r="C163" i="30"/>
  <c r="C138" i="30"/>
  <c r="C134" i="30"/>
  <c r="C133" i="30"/>
  <c r="C115" i="30"/>
  <c r="C112" i="30"/>
  <c r="C113" i="30" s="1"/>
  <c r="C69" i="30"/>
  <c r="C116" i="30" s="1"/>
  <c r="C50" i="30"/>
  <c r="C30" i="30"/>
  <c r="D90" i="30" s="1"/>
  <c r="C103" i="30" s="1"/>
  <c r="C36" i="32" l="1"/>
  <c r="C103" i="32"/>
  <c r="D90" i="31"/>
  <c r="C103" i="31" s="1"/>
  <c r="D51" i="31"/>
  <c r="D50" i="31"/>
  <c r="D52" i="31" s="1"/>
  <c r="C101" i="31" s="1"/>
  <c r="C204" i="31"/>
  <c r="C31" i="30"/>
  <c r="C36" i="30" s="1"/>
  <c r="D50" i="30" s="1"/>
  <c r="F6" i="22"/>
  <c r="G6" i="22" s="1"/>
  <c r="C204" i="30" l="1"/>
  <c r="D51" i="30"/>
  <c r="D52" i="30" s="1"/>
  <c r="C101" i="30" s="1"/>
  <c r="C204" i="32"/>
  <c r="D51" i="32"/>
  <c r="D50" i="32"/>
  <c r="C59" i="31"/>
  <c r="D62" i="31" s="1"/>
  <c r="C163" i="29"/>
  <c r="C138" i="29"/>
  <c r="C134" i="29"/>
  <c r="C133" i="29"/>
  <c r="C115" i="29"/>
  <c r="C112" i="29"/>
  <c r="C113" i="29" s="1"/>
  <c r="C69" i="29"/>
  <c r="C116" i="29" s="1"/>
  <c r="C50" i="29"/>
  <c r="C30" i="29"/>
  <c r="C163" i="28"/>
  <c r="C138" i="28"/>
  <c r="C134" i="28"/>
  <c r="C133" i="28"/>
  <c r="C115" i="28"/>
  <c r="C113" i="28"/>
  <c r="C112" i="28"/>
  <c r="C69" i="28"/>
  <c r="C116" i="28" s="1"/>
  <c r="C50" i="28"/>
  <c r="C30" i="28"/>
  <c r="C31" i="28" s="1"/>
  <c r="C36" i="28" s="1"/>
  <c r="D86" i="28" l="1"/>
  <c r="D90" i="28" s="1"/>
  <c r="C103" i="28" s="1"/>
  <c r="D52" i="32"/>
  <c r="C101" i="32" s="1"/>
  <c r="D64" i="31"/>
  <c r="D66" i="31"/>
  <c r="D61" i="31"/>
  <c r="D65" i="31"/>
  <c r="D67" i="31"/>
  <c r="D68" i="31"/>
  <c r="D63" i="31"/>
  <c r="C59" i="30"/>
  <c r="D63" i="30" s="1"/>
  <c r="D86" i="29"/>
  <c r="D90" i="29" s="1"/>
  <c r="C103" i="29" s="1"/>
  <c r="C31" i="29"/>
  <c r="C36" i="29" s="1"/>
  <c r="C204" i="28"/>
  <c r="D51" i="28"/>
  <c r="D50" i="28"/>
  <c r="D52" i="28" s="1"/>
  <c r="C101" i="28" s="1"/>
  <c r="C163" i="27"/>
  <c r="C138" i="27"/>
  <c r="C134" i="27"/>
  <c r="C133" i="27"/>
  <c r="C115" i="27"/>
  <c r="C112" i="27"/>
  <c r="C113" i="27" s="1"/>
  <c r="C69" i="27"/>
  <c r="C116" i="27" s="1"/>
  <c r="C50" i="27"/>
  <c r="C30" i="27"/>
  <c r="C31" i="27" s="1"/>
  <c r="C36" i="27" s="1"/>
  <c r="D86" i="27" l="1"/>
  <c r="D90" i="27" s="1"/>
  <c r="C103" i="27" s="1"/>
  <c r="D67" i="30"/>
  <c r="D61" i="30"/>
  <c r="D64" i="30"/>
  <c r="C59" i="32"/>
  <c r="D62" i="32" s="1"/>
  <c r="D69" i="31"/>
  <c r="C102" i="31" s="1"/>
  <c r="C104" i="31" s="1"/>
  <c r="D65" i="30"/>
  <c r="D66" i="30"/>
  <c r="D68" i="30"/>
  <c r="D62" i="30"/>
  <c r="D51" i="29"/>
  <c r="D50" i="29"/>
  <c r="C204" i="29"/>
  <c r="C59" i="28"/>
  <c r="D51" i="27"/>
  <c r="D50" i="27"/>
  <c r="D52" i="27" s="1"/>
  <c r="C101" i="27" s="1"/>
  <c r="C204" i="27"/>
  <c r="C164" i="24"/>
  <c r="C139" i="24"/>
  <c r="C135" i="24"/>
  <c r="C134" i="24"/>
  <c r="C116" i="24"/>
  <c r="C113" i="24"/>
  <c r="C114" i="24" s="1"/>
  <c r="C69" i="24"/>
  <c r="C117" i="24" s="1"/>
  <c r="C50" i="24"/>
  <c r="C30" i="24"/>
  <c r="C31" i="24" s="1"/>
  <c r="C36" i="24" s="1"/>
  <c r="C59" i="27" l="1"/>
  <c r="D86" i="24"/>
  <c r="D91" i="24" s="1"/>
  <c r="C104" i="24" s="1"/>
  <c r="D69" i="30"/>
  <c r="C102" i="30" s="1"/>
  <c r="C104" i="30" s="1"/>
  <c r="C110" i="30" s="1"/>
  <c r="D115" i="30" s="1"/>
  <c r="D117" i="30" s="1"/>
  <c r="D66" i="32"/>
  <c r="D67" i="32"/>
  <c r="D64" i="32"/>
  <c r="D61" i="32"/>
  <c r="D65" i="32"/>
  <c r="D68" i="32"/>
  <c r="D63" i="32"/>
  <c r="C109" i="31"/>
  <c r="C205" i="31"/>
  <c r="C110" i="31"/>
  <c r="D52" i="29"/>
  <c r="D64" i="28"/>
  <c r="D63" i="28"/>
  <c r="D62" i="28"/>
  <c r="D61" i="28"/>
  <c r="D68" i="28"/>
  <c r="D67" i="28"/>
  <c r="D66" i="28"/>
  <c r="D65" i="28"/>
  <c r="D63" i="27"/>
  <c r="D61" i="27"/>
  <c r="D65" i="27"/>
  <c r="D62" i="27"/>
  <c r="D68" i="27"/>
  <c r="D67" i="27"/>
  <c r="D66" i="27"/>
  <c r="D64" i="27"/>
  <c r="D51" i="24"/>
  <c r="C205" i="24"/>
  <c r="D50" i="24"/>
  <c r="D52" i="24" s="1"/>
  <c r="C102" i="24" s="1"/>
  <c r="F7" i="22"/>
  <c r="G7" i="22" s="1"/>
  <c r="G12" i="22"/>
  <c r="F11" i="22"/>
  <c r="G11" i="22" s="1"/>
  <c r="F10" i="22"/>
  <c r="G10" i="22" s="1"/>
  <c r="F9" i="22"/>
  <c r="G9" i="22" s="1"/>
  <c r="F8" i="22"/>
  <c r="G8" i="22" s="1"/>
  <c r="G5" i="22"/>
  <c r="G3" i="22"/>
  <c r="D69" i="28" l="1"/>
  <c r="C102" i="28" s="1"/>
  <c r="C104" i="28" s="1"/>
  <c r="D69" i="27"/>
  <c r="C102" i="27" s="1"/>
  <c r="C104" i="27" s="1"/>
  <c r="C109" i="30"/>
  <c r="D113" i="30" s="1"/>
  <c r="C205" i="30"/>
  <c r="D112" i="30"/>
  <c r="D114" i="30" s="1"/>
  <c r="D69" i="32"/>
  <c r="C102" i="32" s="1"/>
  <c r="C104" i="32" s="1"/>
  <c r="D115" i="31"/>
  <c r="D117" i="31" s="1"/>
  <c r="D116" i="31"/>
  <c r="D112" i="31"/>
  <c r="D113" i="31"/>
  <c r="D116" i="30"/>
  <c r="C101" i="29"/>
  <c r="C59" i="29"/>
  <c r="C205" i="28"/>
  <c r="C110" i="28"/>
  <c r="C109" i="28"/>
  <c r="C205" i="27"/>
  <c r="C109" i="27"/>
  <c r="C110" i="27"/>
  <c r="C59" i="24"/>
  <c r="G4" i="22"/>
  <c r="G13" i="22" s="1"/>
  <c r="F13" i="22"/>
  <c r="F14" i="22" s="1"/>
  <c r="C163" i="21"/>
  <c r="C138" i="21"/>
  <c r="C134" i="21"/>
  <c r="C133" i="21"/>
  <c r="C115" i="21"/>
  <c r="C112" i="21"/>
  <c r="C69" i="21"/>
  <c r="C116" i="21" s="1"/>
  <c r="C50" i="21"/>
  <c r="C30" i="21"/>
  <c r="D86" i="21" s="1"/>
  <c r="D90" i="21" s="1"/>
  <c r="C103" i="21" s="1"/>
  <c r="A5" i="21"/>
  <c r="A4" i="21"/>
  <c r="C163" i="19"/>
  <c r="C138" i="19"/>
  <c r="C134" i="19"/>
  <c r="C133" i="19"/>
  <c r="C115" i="19"/>
  <c r="C113" i="19"/>
  <c r="C112" i="19"/>
  <c r="C69" i="19"/>
  <c r="C116" i="19" s="1"/>
  <c r="C50" i="19"/>
  <c r="C30" i="19"/>
  <c r="D86" i="19" s="1"/>
  <c r="D90" i="19" s="1"/>
  <c r="C103" i="19" s="1"/>
  <c r="A5" i="19"/>
  <c r="A4" i="19"/>
  <c r="C118" i="19" l="1"/>
  <c r="D118" i="30"/>
  <c r="G14" i="22"/>
  <c r="D81" i="22"/>
  <c r="E81" i="22" s="1"/>
  <c r="C110" i="32"/>
  <c r="C109" i="32"/>
  <c r="C205" i="32"/>
  <c r="D114" i="31"/>
  <c r="D118" i="31" s="1"/>
  <c r="C206" i="30"/>
  <c r="C131" i="30"/>
  <c r="D67" i="29"/>
  <c r="D68" i="29"/>
  <c r="D66" i="29"/>
  <c r="D62" i="29"/>
  <c r="D61" i="29"/>
  <c r="D65" i="29"/>
  <c r="D64" i="29"/>
  <c r="D63" i="29"/>
  <c r="D116" i="28"/>
  <c r="D115" i="28"/>
  <c r="D117" i="28" s="1"/>
  <c r="D112" i="28"/>
  <c r="D113" i="28"/>
  <c r="D113" i="27"/>
  <c r="D112" i="27"/>
  <c r="D115" i="27"/>
  <c r="D117" i="27" s="1"/>
  <c r="D116" i="27"/>
  <c r="D61" i="24"/>
  <c r="D66" i="24"/>
  <c r="D65" i="24"/>
  <c r="D63" i="24"/>
  <c r="D62" i="24"/>
  <c r="D68" i="24"/>
  <c r="D67" i="24"/>
  <c r="D64" i="24"/>
  <c r="C31" i="21"/>
  <c r="C36" i="21" s="1"/>
  <c r="C113" i="21"/>
  <c r="C118" i="21" s="1"/>
  <c r="C31" i="19"/>
  <c r="C36" i="19" s="1"/>
  <c r="G90" i="8"/>
  <c r="G91" i="8" s="1"/>
  <c r="E88" i="22" l="1"/>
  <c r="D113" i="32"/>
  <c r="D112" i="32"/>
  <c r="D115" i="32"/>
  <c r="D117" i="32" s="1"/>
  <c r="D116" i="32"/>
  <c r="C206" i="31"/>
  <c r="C131" i="31"/>
  <c r="D138" i="30"/>
  <c r="D139" i="30"/>
  <c r="D133" i="30"/>
  <c r="D135" i="30"/>
  <c r="D137" i="30"/>
  <c r="D136" i="30"/>
  <c r="D134" i="30"/>
  <c r="D69" i="29"/>
  <c r="C102" i="29" s="1"/>
  <c r="C104" i="29" s="1"/>
  <c r="D114" i="28"/>
  <c r="D118" i="28" s="1"/>
  <c r="D114" i="27"/>
  <c r="D118" i="27" s="1"/>
  <c r="D69" i="24"/>
  <c r="C103" i="24" s="1"/>
  <c r="C105" i="24" s="1"/>
  <c r="D50" i="21"/>
  <c r="C204" i="21"/>
  <c r="D51" i="21"/>
  <c r="C204" i="19"/>
  <c r="D51" i="19"/>
  <c r="D50" i="19"/>
  <c r="D52" i="19" s="1"/>
  <c r="C101" i="19" s="1"/>
  <c r="C30" i="16"/>
  <c r="C31" i="16" s="1"/>
  <c r="D114" i="32" l="1"/>
  <c r="D118" i="32" s="1"/>
  <c r="D134" i="31"/>
  <c r="D135" i="31"/>
  <c r="D136" i="31"/>
  <c r="D138" i="31"/>
  <c r="D139" i="31"/>
  <c r="D133" i="31"/>
  <c r="D137" i="31"/>
  <c r="D140" i="30"/>
  <c r="C162" i="30" s="1"/>
  <c r="C164" i="30" s="1"/>
  <c r="C205" i="29"/>
  <c r="C109" i="29"/>
  <c r="C110" i="29"/>
  <c r="C206" i="28"/>
  <c r="C131" i="28"/>
  <c r="C206" i="27"/>
  <c r="C131" i="27"/>
  <c r="C206" i="24"/>
  <c r="C111" i="24"/>
  <c r="C110" i="24"/>
  <c r="D52" i="21"/>
  <c r="C59" i="19"/>
  <c r="D86" i="16"/>
  <c r="A4" i="9"/>
  <c r="A3" i="9"/>
  <c r="A5" i="8"/>
  <c r="A4" i="8"/>
  <c r="C163" i="16"/>
  <c r="C138" i="16"/>
  <c r="C134" i="16"/>
  <c r="C133" i="16"/>
  <c r="C115" i="16"/>
  <c r="C112" i="16"/>
  <c r="C113" i="16" s="1"/>
  <c r="C69" i="16"/>
  <c r="C50" i="16"/>
  <c r="D140" i="31" l="1"/>
  <c r="C162" i="31" s="1"/>
  <c r="C164" i="31" s="1"/>
  <c r="C207" i="31" s="1"/>
  <c r="C206" i="32"/>
  <c r="C131" i="32"/>
  <c r="C207" i="30"/>
  <c r="D113" i="29"/>
  <c r="D112" i="29"/>
  <c r="D115" i="29"/>
  <c r="D117" i="29" s="1"/>
  <c r="D116" i="29"/>
  <c r="D136" i="28"/>
  <c r="D135" i="28"/>
  <c r="D137" i="28"/>
  <c r="D134" i="28"/>
  <c r="D139" i="28"/>
  <c r="D133" i="28"/>
  <c r="D138" i="28"/>
  <c r="D136" i="27"/>
  <c r="D134" i="27"/>
  <c r="D139" i="27"/>
  <c r="D133" i="27"/>
  <c r="D138" i="27"/>
  <c r="D137" i="27"/>
  <c r="D135" i="27"/>
  <c r="D114" i="24"/>
  <c r="D113" i="24"/>
  <c r="D116" i="24"/>
  <c r="D118" i="24" s="1"/>
  <c r="D117" i="24"/>
  <c r="C101" i="21"/>
  <c r="C59" i="21"/>
  <c r="D64" i="19"/>
  <c r="D68" i="19"/>
  <c r="D63" i="19"/>
  <c r="D62" i="19"/>
  <c r="D61" i="19"/>
  <c r="D67" i="19"/>
  <c r="D66" i="19"/>
  <c r="D65" i="19"/>
  <c r="C116" i="16"/>
  <c r="C36" i="16"/>
  <c r="D51" i="16" s="1"/>
  <c r="D90" i="16"/>
  <c r="C103" i="16" s="1"/>
  <c r="D136" i="32" l="1"/>
  <c r="D134" i="32"/>
  <c r="D137" i="32"/>
  <c r="D138" i="32"/>
  <c r="D139" i="32"/>
  <c r="D135" i="32"/>
  <c r="D133" i="32"/>
  <c r="D114" i="29"/>
  <c r="D118" i="29" s="1"/>
  <c r="D140" i="28"/>
  <c r="C162" i="28" s="1"/>
  <c r="C164" i="28" s="1"/>
  <c r="D140" i="27"/>
  <c r="C162" i="27" s="1"/>
  <c r="C164" i="27" s="1"/>
  <c r="D115" i="24"/>
  <c r="D119" i="24" s="1"/>
  <c r="D65" i="21"/>
  <c r="D64" i="21"/>
  <c r="D63" i="21"/>
  <c r="D62" i="21"/>
  <c r="D61" i="21"/>
  <c r="D68" i="21"/>
  <c r="D66" i="21"/>
  <c r="D67" i="21"/>
  <c r="D69" i="19"/>
  <c r="C102" i="19" s="1"/>
  <c r="C104" i="19" s="1"/>
  <c r="C204" i="16"/>
  <c r="D50" i="16"/>
  <c r="D52" i="16" s="1"/>
  <c r="C101" i="16" s="1"/>
  <c r="D140" i="32" l="1"/>
  <c r="C162" i="32" s="1"/>
  <c r="C164" i="32" s="1"/>
  <c r="C206" i="29"/>
  <c r="C131" i="29"/>
  <c r="C207" i="28"/>
  <c r="C207" i="27"/>
  <c r="C207" i="24"/>
  <c r="C132" i="24"/>
  <c r="D69" i="21"/>
  <c r="C102" i="21" s="1"/>
  <c r="C104" i="21" s="1"/>
  <c r="C205" i="19"/>
  <c r="C110" i="19"/>
  <c r="C109" i="19"/>
  <c r="C59" i="16"/>
  <c r="D68" i="16" s="1"/>
  <c r="C207" i="32" l="1"/>
  <c r="D138" i="29"/>
  <c r="D133" i="29"/>
  <c r="D137" i="29"/>
  <c r="D136" i="29"/>
  <c r="D135" i="29"/>
  <c r="D134" i="29"/>
  <c r="D139" i="29"/>
  <c r="D135" i="24"/>
  <c r="D140" i="24"/>
  <c r="D134" i="24"/>
  <c r="D138" i="24"/>
  <c r="D137" i="24"/>
  <c r="D136" i="24"/>
  <c r="D139" i="24"/>
  <c r="D62" i="16"/>
  <c r="D63" i="16"/>
  <c r="D65" i="16"/>
  <c r="C205" i="21"/>
  <c r="C110" i="21"/>
  <c r="C109" i="21"/>
  <c r="D112" i="19"/>
  <c r="D113" i="19"/>
  <c r="D116" i="19"/>
  <c r="D115" i="19"/>
  <c r="D117" i="19" s="1"/>
  <c r="D64" i="16"/>
  <c r="D66" i="16"/>
  <c r="D67" i="16"/>
  <c r="D61" i="16"/>
  <c r="D141" i="24" l="1"/>
  <c r="C163" i="24" s="1"/>
  <c r="C165" i="24" s="1"/>
  <c r="D140" i="29"/>
  <c r="C162" i="29" s="1"/>
  <c r="C164" i="29" s="1"/>
  <c r="C208" i="24"/>
  <c r="D112" i="21"/>
  <c r="D113" i="21"/>
  <c r="D116" i="21"/>
  <c r="D115" i="21"/>
  <c r="D117" i="21" s="1"/>
  <c r="D114" i="19"/>
  <c r="D118" i="19" s="1"/>
  <c r="D69" i="16"/>
  <c r="C102" i="16" s="1"/>
  <c r="C104" i="16" s="1"/>
  <c r="C205" i="16" s="1"/>
  <c r="C207" i="29" l="1"/>
  <c r="D114" i="21"/>
  <c r="D118" i="21" s="1"/>
  <c r="C206" i="19"/>
  <c r="C131" i="19"/>
  <c r="C109" i="16"/>
  <c r="D113" i="16" s="1"/>
  <c r="C110" i="16"/>
  <c r="D116" i="16" s="1"/>
  <c r="C206" i="21" l="1"/>
  <c r="C131" i="21"/>
  <c r="D135" i="19"/>
  <c r="D134" i="19"/>
  <c r="D138" i="19"/>
  <c r="D136" i="19"/>
  <c r="D139" i="19"/>
  <c r="D133" i="19"/>
  <c r="D137" i="19"/>
  <c r="D112" i="16"/>
  <c r="D114" i="16" s="1"/>
  <c r="D115" i="16"/>
  <c r="D117" i="16" s="1"/>
  <c r="D136" i="21" l="1"/>
  <c r="D135" i="21"/>
  <c r="D134" i="21"/>
  <c r="D138" i="21"/>
  <c r="D139" i="21"/>
  <c r="D133" i="21"/>
  <c r="D137" i="21"/>
  <c r="D140" i="19"/>
  <c r="C162" i="19" s="1"/>
  <c r="C164" i="19" s="1"/>
  <c r="D118" i="16"/>
  <c r="C206" i="16" s="1"/>
  <c r="C131" i="16" l="1"/>
  <c r="D139" i="16" s="1"/>
  <c r="D140" i="21"/>
  <c r="C162" i="21" s="1"/>
  <c r="C164" i="21" s="1"/>
  <c r="C207" i="19"/>
  <c r="D136" i="16" l="1"/>
  <c r="D135" i="16"/>
  <c r="D137" i="16"/>
  <c r="D134" i="16"/>
  <c r="D138" i="16"/>
  <c r="D133" i="16"/>
  <c r="C207" i="21"/>
  <c r="D140" i="16" l="1"/>
  <c r="C162" i="16" s="1"/>
  <c r="C164" i="16" s="1"/>
  <c r="C207" i="16" s="1"/>
  <c r="G92" i="8" l="1"/>
  <c r="G93" i="8" s="1"/>
  <c r="C172" i="31" l="1"/>
  <c r="C172" i="30"/>
  <c r="C172" i="32"/>
  <c r="C172" i="29"/>
  <c r="C172" i="28"/>
  <c r="C172" i="27"/>
  <c r="C173" i="24"/>
  <c r="C172" i="19"/>
  <c r="C172" i="21"/>
  <c r="C172" i="16"/>
  <c r="E12" i="9"/>
  <c r="F12" i="9" s="1"/>
  <c r="E7" i="9" l="1"/>
  <c r="F7" i="9" s="1"/>
  <c r="E11" i="9"/>
  <c r="F11" i="9" s="1"/>
  <c r="E10" i="9"/>
  <c r="F10" i="9" s="1"/>
  <c r="E6" i="9"/>
  <c r="F6" i="9" l="1"/>
  <c r="F15" i="9" s="1"/>
  <c r="F16" i="9" s="1"/>
  <c r="E14" i="9"/>
  <c r="C174" i="32" l="1"/>
  <c r="C174" i="30"/>
  <c r="C174" i="31"/>
  <c r="C174" i="29"/>
  <c r="C174" i="28"/>
  <c r="C174" i="27"/>
  <c r="C175" i="24"/>
  <c r="C174" i="21"/>
  <c r="C174" i="19"/>
  <c r="C174" i="16"/>
  <c r="C209" i="24" l="1"/>
  <c r="C210" i="24" s="1"/>
  <c r="D184" i="24"/>
  <c r="C208" i="27"/>
  <c r="C209" i="27" s="1"/>
  <c r="D183" i="27"/>
  <c r="C208" i="28"/>
  <c r="C209" i="28" s="1"/>
  <c r="D183" i="28"/>
  <c r="D187" i="28" s="1"/>
  <c r="C208" i="29"/>
  <c r="C209" i="29" s="1"/>
  <c r="D183" i="29"/>
  <c r="C208" i="31"/>
  <c r="C209" i="31" s="1"/>
  <c r="D183" i="31"/>
  <c r="C208" i="30"/>
  <c r="C209" i="30" s="1"/>
  <c r="D183" i="30"/>
  <c r="C208" i="32"/>
  <c r="C209" i="32" s="1"/>
  <c r="D183" i="32"/>
  <c r="C208" i="21"/>
  <c r="C209" i="21" s="1"/>
  <c r="D183" i="21"/>
  <c r="C208" i="19"/>
  <c r="C209" i="19" s="1"/>
  <c r="D183" i="19"/>
  <c r="D187" i="19" s="1"/>
  <c r="C208" i="16"/>
  <c r="C209" i="16" s="1"/>
  <c r="D183" i="16"/>
  <c r="D187" i="16" s="1"/>
  <c r="D187" i="29" l="1"/>
  <c r="D184" i="29" s="1"/>
  <c r="D187" i="32"/>
  <c r="C210" i="32" s="1"/>
  <c r="C211" i="32" s="1"/>
  <c r="C213" i="32" s="1"/>
  <c r="C214" i="32" s="1"/>
  <c r="D184" i="28"/>
  <c r="C210" i="28"/>
  <c r="C211" i="28" s="1"/>
  <c r="C213" i="28" s="1"/>
  <c r="C214" i="28" s="1"/>
  <c r="D187" i="30"/>
  <c r="D187" i="27"/>
  <c r="D184" i="27" s="1"/>
  <c r="D187" i="31"/>
  <c r="D184" i="31" s="1"/>
  <c r="D188" i="31" s="1"/>
  <c r="D185" i="31" s="1"/>
  <c r="D188" i="24"/>
  <c r="D185" i="24" s="1"/>
  <c r="D184" i="19"/>
  <c r="C210" i="19"/>
  <c r="C211" i="19" s="1"/>
  <c r="C213" i="19" s="1"/>
  <c r="C214" i="19" s="1"/>
  <c r="D187" i="21"/>
  <c r="D184" i="21" s="1"/>
  <c r="D184" i="16"/>
  <c r="D188" i="16" s="1"/>
  <c r="D185" i="16" s="1"/>
  <c r="C210" i="16"/>
  <c r="C211" i="16" s="1"/>
  <c r="D188" i="27" l="1"/>
  <c r="D188" i="29"/>
  <c r="D185" i="29" s="1"/>
  <c r="C210" i="30"/>
  <c r="C211" i="30" s="1"/>
  <c r="C213" i="30" s="1"/>
  <c r="C214" i="30" s="1"/>
  <c r="D189" i="24"/>
  <c r="D186" i="24" s="1"/>
  <c r="C211" i="24"/>
  <c r="C212" i="24" s="1"/>
  <c r="C214" i="24" s="1"/>
  <c r="C215" i="24" s="1"/>
  <c r="D192" i="31"/>
  <c r="D190" i="31"/>
  <c r="D191" i="31"/>
  <c r="D193" i="31"/>
  <c r="D188" i="28"/>
  <c r="D185" i="28" s="1"/>
  <c r="C210" i="31"/>
  <c r="C211" i="31" s="1"/>
  <c r="C213" i="31" s="1"/>
  <c r="C214" i="31" s="1"/>
  <c r="D184" i="32"/>
  <c r="D188" i="32" s="1"/>
  <c r="D185" i="32" s="1"/>
  <c r="C210" i="27"/>
  <c r="C211" i="27" s="1"/>
  <c r="C213" i="27" s="1"/>
  <c r="C214" i="27" s="1"/>
  <c r="D184" i="30"/>
  <c r="C210" i="29"/>
  <c r="C211" i="29" s="1"/>
  <c r="C213" i="29" s="1"/>
  <c r="C214" i="29" s="1"/>
  <c r="D188" i="21"/>
  <c r="D185" i="21" s="1"/>
  <c r="C210" i="21"/>
  <c r="C211" i="21" s="1"/>
  <c r="C213" i="21" s="1"/>
  <c r="C214" i="21" s="1"/>
  <c r="D188" i="19"/>
  <c r="C213" i="16"/>
  <c r="C214" i="16" s="1"/>
  <c r="D190" i="16"/>
  <c r="D193" i="16"/>
  <c r="D192" i="16"/>
  <c r="D191" i="16"/>
  <c r="D195" i="31" l="1"/>
  <c r="D194" i="24"/>
  <c r="D192" i="24"/>
  <c r="D193" i="24"/>
  <c r="D191" i="24"/>
  <c r="D193" i="28"/>
  <c r="D192" i="28"/>
  <c r="D191" i="28"/>
  <c r="D190" i="28"/>
  <c r="D191" i="29"/>
  <c r="D190" i="29"/>
  <c r="D192" i="29"/>
  <c r="D193" i="29"/>
  <c r="D185" i="27"/>
  <c r="D193" i="32"/>
  <c r="D190" i="32"/>
  <c r="D191" i="32"/>
  <c r="D192" i="32"/>
  <c r="D188" i="30"/>
  <c r="D185" i="30" s="1"/>
  <c r="D193" i="21"/>
  <c r="D191" i="21"/>
  <c r="D190" i="21"/>
  <c r="D192" i="21"/>
  <c r="D185" i="19"/>
  <c r="D195" i="16"/>
  <c r="D195" i="28" l="1"/>
  <c r="D195" i="29"/>
  <c r="D195" i="32"/>
  <c r="D191" i="27"/>
  <c r="D190" i="27"/>
  <c r="D192" i="27"/>
  <c r="D193" i="27"/>
  <c r="D192" i="30"/>
  <c r="D191" i="30"/>
  <c r="D190" i="30"/>
  <c r="D193" i="30"/>
  <c r="D196" i="24"/>
  <c r="D195" i="21"/>
  <c r="D192" i="19"/>
  <c r="D190" i="19"/>
  <c r="D193" i="19"/>
  <c r="D191" i="19"/>
  <c r="D195" i="30" l="1"/>
  <c r="D195" i="27"/>
  <c r="D195" i="1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Celio Santana Lisboa</author>
    <author>Anderson</author>
  </authors>
  <commentList>
    <comment ref="C86" authorId="0" shapeId="0" xr:uid="{F2427939-14E3-4618-890A-7975BB3E8927}">
      <text>
        <r>
          <rPr>
            <sz val="9"/>
            <color indexed="81"/>
            <rFont val="Times New Roman"/>
            <family val="1"/>
          </rPr>
          <t>Inserir o valor unitário da passagem de transporte coleitvo urbano</t>
        </r>
      </text>
    </comment>
    <comment ref="B162" authorId="1" shapeId="0" xr:uid="{07EEB734-190E-4211-9955-53A258E4D3B8}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Ausências Legais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Celio Santana Lisboa</author>
    <author>Anderson</author>
  </authors>
  <commentList>
    <comment ref="C86" authorId="0" shapeId="0" xr:uid="{52294A4E-ABB0-44EB-95FB-9332B72F818E}">
      <text>
        <r>
          <rPr>
            <sz val="9"/>
            <color indexed="81"/>
            <rFont val="Times New Roman"/>
            <family val="1"/>
          </rPr>
          <t>Inserir o valor unitário da passagem de transporte coleitvo urbano</t>
        </r>
      </text>
    </comment>
    <comment ref="B162" authorId="1" shapeId="0" xr:uid="{9645B34D-BD49-48C1-9ACC-28E8D2CFC611}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Ausências Legais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Celio Santana Lisboa</author>
    <author>Anderson</author>
  </authors>
  <commentList>
    <comment ref="C86" authorId="0" shapeId="0" xr:uid="{DAB928B4-217B-4F0A-9909-D013D939351D}">
      <text>
        <r>
          <rPr>
            <sz val="9"/>
            <color indexed="81"/>
            <rFont val="Times New Roman"/>
            <family val="1"/>
          </rPr>
          <t>Inserir o valor unitário da passagem de transporte coleitvo urbano</t>
        </r>
      </text>
    </comment>
    <comment ref="B162" authorId="1" shapeId="0" xr:uid="{4AADEB15-7BB0-4571-A826-C046FAFC72A2}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Ausências Legais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Celio Santana Lisboa</author>
    <author>Anderson</author>
  </authors>
  <commentList>
    <comment ref="C86" authorId="0" shapeId="0" xr:uid="{6DC92AC0-DB8B-45CC-B9C1-D88D100FAAAA}">
      <text>
        <r>
          <rPr>
            <sz val="9"/>
            <color indexed="81"/>
            <rFont val="Times New Roman"/>
            <family val="1"/>
          </rPr>
          <t>Inserir o valor unitário da passagem de transporte coleitvo urbano</t>
        </r>
      </text>
    </comment>
    <comment ref="B162" authorId="1" shapeId="0" xr:uid="{F37C01C1-DC1A-4951-9975-FC6F1BFB4868}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Ausências Legais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Celio Santana Lisboa</author>
    <author>Anderson</author>
  </authors>
  <commentList>
    <comment ref="C86" authorId="0" shapeId="0" xr:uid="{FF8B6C51-8BA9-44BE-8CA3-2109AE715BD5}">
      <text>
        <r>
          <rPr>
            <sz val="9"/>
            <color indexed="81"/>
            <rFont val="Times New Roman"/>
            <family val="1"/>
          </rPr>
          <t>Inserir o valor unitário da passagem de transporte coleitvo urbano</t>
        </r>
      </text>
    </comment>
    <comment ref="B163" authorId="1" shapeId="0" xr:uid="{54A81A1C-809F-4A69-84C8-9EAD434E0DF3}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Ausências Legais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Celio Santana Lisboa</author>
    <author>Anderson</author>
  </authors>
  <commentList>
    <comment ref="C86" authorId="0" shapeId="0" xr:uid="{1A60B22B-B681-4BC9-AD00-6A10B9C5B117}">
      <text>
        <r>
          <rPr>
            <sz val="9"/>
            <color indexed="81"/>
            <rFont val="Times New Roman"/>
            <family val="1"/>
          </rPr>
          <t>Inserir o valor unitário da passagem de transporte coleitvo urbano</t>
        </r>
      </text>
    </comment>
    <comment ref="B162" authorId="1" shapeId="0" xr:uid="{F0C115DC-0585-415F-A31B-21CC23679AA1}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Ausências Legais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Celio Santana Lisboa</author>
    <author>Anderson</author>
  </authors>
  <commentList>
    <comment ref="C86" authorId="0" shapeId="0" xr:uid="{A889834D-8CC6-47AD-90C5-1E0ED5DA51B5}">
      <text>
        <r>
          <rPr>
            <sz val="9"/>
            <color indexed="81"/>
            <rFont val="Times New Roman"/>
            <family val="1"/>
          </rPr>
          <t>Inserir o valor unitário da passagem de transporte coleitvo urbano</t>
        </r>
      </text>
    </comment>
    <comment ref="B162" authorId="1" shapeId="0" xr:uid="{6363C511-F898-40A5-8E36-C6095B9D2409}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Ausências Legais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Celio Santana Lisboa</author>
    <author>Anderson</author>
  </authors>
  <commentList>
    <comment ref="C86" authorId="0" shapeId="0" xr:uid="{ACC7B4B4-667E-44E5-B978-DCB121EF8040}">
      <text>
        <r>
          <rPr>
            <sz val="9"/>
            <color indexed="81"/>
            <rFont val="Times New Roman"/>
            <family val="1"/>
          </rPr>
          <t>Inserir o valor unitário da passagem de transporte coleitvo urbano</t>
        </r>
      </text>
    </comment>
    <comment ref="B162" authorId="1" shapeId="0" xr:uid="{D7D31B7B-B5AD-4956-8AC9-0E0AC8FC1C29}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Ausências Legais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Celio Santana Lisboa</author>
    <author>Anderson</author>
  </authors>
  <commentList>
    <comment ref="C86" authorId="0" shapeId="0" xr:uid="{0C8DA3AB-8BA1-49A5-982B-DA15B0AEE9AD}">
      <text>
        <r>
          <rPr>
            <sz val="9"/>
            <color indexed="81"/>
            <rFont val="Times New Roman"/>
            <family val="1"/>
          </rPr>
          <t>Inserir o valor unitário da passagem de transporte coleitvo urbano</t>
        </r>
      </text>
    </comment>
    <comment ref="B162" authorId="1" shapeId="0" xr:uid="{D3325405-5B56-44D3-B952-B92DACFF1F8B}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Ausências Legais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Celio Santana Lisboa</author>
    <author>Anderson</author>
  </authors>
  <commentList>
    <comment ref="C86" authorId="0" shapeId="0" xr:uid="{CF58777B-69BA-4135-92DD-1552FFD903B9}">
      <text>
        <r>
          <rPr>
            <sz val="9"/>
            <color indexed="81"/>
            <rFont val="Times New Roman"/>
            <family val="1"/>
          </rPr>
          <t>Inserir o valor unitário da passagem de transporte coleitvo urbano</t>
        </r>
      </text>
    </comment>
    <comment ref="B162" authorId="1" shapeId="0" xr:uid="{57FB9F94-283B-4BE7-9D9D-8A354F5F50E0}">
      <text>
        <r>
          <rPr>
            <b/>
            <sz val="9"/>
            <color indexed="81"/>
            <rFont val="Tahoma"/>
            <family val="2"/>
          </rPr>
          <t>Texto anterior:</t>
        </r>
        <r>
          <rPr>
            <sz val="9"/>
            <color indexed="81"/>
            <rFont val="Tahoma"/>
            <family val="2"/>
          </rPr>
          <t xml:space="preserve">
Ausências Legais</t>
        </r>
      </text>
    </comment>
  </commentList>
</comments>
</file>

<file path=xl/sharedStrings.xml><?xml version="1.0" encoding="utf-8"?>
<sst xmlns="http://schemas.openxmlformats.org/spreadsheetml/2006/main" count="3012" uniqueCount="490">
  <si>
    <t>Base de Cálculo</t>
  </si>
  <si>
    <t>Adicional Noturno</t>
  </si>
  <si>
    <t>Total</t>
  </si>
  <si>
    <t>SEBRAE</t>
  </si>
  <si>
    <t>INCRA</t>
  </si>
  <si>
    <t>FGTS</t>
  </si>
  <si>
    <t>TOTAL</t>
  </si>
  <si>
    <t>Insumos Diversos</t>
  </si>
  <si>
    <t>Custos Indiretos, Tributos e Lucro</t>
  </si>
  <si>
    <t>Custos Indiretos</t>
  </si>
  <si>
    <t>Tributos</t>
  </si>
  <si>
    <t>Descrição</t>
  </si>
  <si>
    <t>Módulo 1 - Composição da Remuneração</t>
  </si>
  <si>
    <t>Composição da Remuneração</t>
  </si>
  <si>
    <t>Valor (R$)</t>
  </si>
  <si>
    <t>A</t>
  </si>
  <si>
    <t>B</t>
  </si>
  <si>
    <t>C</t>
  </si>
  <si>
    <t>Adicional de Insalubridade</t>
  </si>
  <si>
    <t>D</t>
  </si>
  <si>
    <t>E</t>
  </si>
  <si>
    <t>Adicional de Hora Noturna Reduzida</t>
  </si>
  <si>
    <t>F</t>
  </si>
  <si>
    <t>G</t>
  </si>
  <si>
    <t>Outros (especificar)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</si>
  <si>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</si>
  <si>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</si>
  <si>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</si>
  <si>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</si>
  <si>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13º (décimo terceiro) Salário</t>
  </si>
  <si>
    <t>Férias e Adicional de Férias</t>
  </si>
  <si>
    <t>Submódulo 2.2 - Encargos Previdenciários (GPS), Fundo de Garantia por Tempo de Serviço (FGTS) e outras contribuições.</t>
  </si>
  <si>
    <t>2.2</t>
  </si>
  <si>
    <t>GPS, FGTS e outras contribuições</t>
  </si>
  <si>
    <t>Percentual (%)</t>
  </si>
  <si>
    <t>Salário Educação</t>
  </si>
  <si>
    <t>SESC ou SESI</t>
  </si>
  <si>
    <t>SENAI - SENAC</t>
  </si>
  <si>
    <t>H</t>
  </si>
  <si>
    <t xml:space="preserve">Total </t>
  </si>
  <si>
    <t>Submódulo 2.3 - Benefícios Mensais e Diários.</t>
  </si>
  <si>
    <t>2.3</t>
  </si>
  <si>
    <t>Benefícios Mensais e Diários</t>
  </si>
  <si>
    <t>Quadro-Resumo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</si>
  <si>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</si>
  <si>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</si>
  <si>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</si>
  <si>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</si>
  <si>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</si>
  <si>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</si>
  <si>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</si>
  <si>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</si>
  <si>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Módulo 4 - Custo de Reposição do Profissional Ausente</t>
  </si>
  <si>
    <t>Submódulo 4.1 - Ausências Legais</t>
  </si>
  <si>
    <t>4.1</t>
  </si>
  <si>
    <t>Ausências Legais</t>
  </si>
  <si>
    <t>Submódulo 4.2 - Intrajornada</t>
  </si>
  <si>
    <t>4.2</t>
  </si>
  <si>
    <t>Intrajornada</t>
  </si>
  <si>
    <t>Quadro-Resumo do Módulo 4 - Custo de Reposição do Profissional Ausente</t>
  </si>
  <si>
    <t>Custo de Reposição do Profissional Ausente</t>
  </si>
  <si>
    <t>Módulo 5 - Insumos Diversos</t>
  </si>
  <si>
    <t>Materiais</t>
  </si>
  <si>
    <t>Módulo 6 - Custos Indiretos, Tributos e Lucro</t>
  </si>
  <si>
    <t>2. QUADRO-RESUMO DO CUSTO POR EMPREGADO</t>
  </si>
  <si>
    <t>Mão de obra vinculada à execução contratual (valor por empregado)</t>
  </si>
  <si>
    <t>Subtotal (A + B +C+ D+E)</t>
  </si>
  <si>
    <t>Módulo 6 – Custos Indiretos, Tributos e Lucro</t>
  </si>
  <si>
    <t xml:space="preserve">Valor Total por Empregado </t>
  </si>
  <si>
    <t>PLANILHA DE CUSTOS E FORMAÇÃO DE PREÇOS</t>
  </si>
  <si>
    <t>MODELO PARA A CONSOLIDAÇÃO E APRESENTAÇÃO DE PROPOSTAS</t>
  </si>
  <si>
    <t>%</t>
  </si>
  <si>
    <t>Outros (Materiais de consumo)</t>
  </si>
  <si>
    <t>C.3. Tributos Estaduais (especificar)</t>
  </si>
  <si>
    <t>C.4. Tributos Municipais (ISS)</t>
  </si>
  <si>
    <t>C.1. Tributos Federais (COFINS)</t>
  </si>
  <si>
    <t>C.2. Tributos Federais (PIS)</t>
  </si>
  <si>
    <t>Com ajustes após publicação da Lei n° 13.467, de 2017; IN 5/17 e IN7/18</t>
  </si>
  <si>
    <t>Dados para composição dos custos referentes a mão de obra</t>
  </si>
  <si>
    <t>Tipo de Serviço (mesmo serviço com características distintas)</t>
  </si>
  <si>
    <t>Classificação Brasileira de Ocupações (CBO)</t>
  </si>
  <si>
    <t>Salário Normativo da Categoria Profissional</t>
  </si>
  <si>
    <t>Categoria Profissional (vinculada à execução contratual)</t>
  </si>
  <si>
    <t>Data-Base da Categoria (dia/mês/ano)</t>
  </si>
  <si>
    <t>Incidência de GPS, FGTS e outras contribuições sobre o Aviso Prévio Trabalhado</t>
  </si>
  <si>
    <t>Substituto na cobertura de Intervalo para repouso ou alimentação</t>
  </si>
  <si>
    <t xml:space="preserve">Substituto nas Ausências Legais </t>
  </si>
  <si>
    <t>Local da prestação dos serviços</t>
  </si>
  <si>
    <t>Data de apresentação desta proposta de preços</t>
  </si>
  <si>
    <t>Itens</t>
  </si>
  <si>
    <t>Qte anual</t>
  </si>
  <si>
    <t>Valor unitário</t>
  </si>
  <si>
    <t>Valor anual</t>
  </si>
  <si>
    <t>Valor proporcional por mês</t>
  </si>
  <si>
    <t>TOTAL DO CUSTO MENSAL COM UNIFORMES</t>
  </si>
  <si>
    <t>Quantidade de empregados previstos na licitação</t>
  </si>
  <si>
    <t>Valor mensal</t>
  </si>
  <si>
    <t xml:space="preserve">Número de registro da CCT no MTE </t>
  </si>
  <si>
    <t>Manutenção Predial</t>
  </si>
  <si>
    <t>7156-15</t>
  </si>
  <si>
    <t>5143-10</t>
  </si>
  <si>
    <t>VALOR UNITÁRIO</t>
  </si>
  <si>
    <t xml:space="preserve">UN </t>
  </si>
  <si>
    <t>Custo ANUAL com uniformes</t>
  </si>
  <si>
    <t>ITEM</t>
  </si>
  <si>
    <t>EQUIPAMENTOS, APARELHOS E FERRAMENTAL USO CONTÍNUO</t>
  </si>
  <si>
    <t>Conjunto</t>
  </si>
  <si>
    <t>Conjunto de chaves “CANHÃO” – 3/16" a 7/16" (Belzer ou Similar);</t>
  </si>
  <si>
    <t>Jogo de chaves "SOQUETE ESTRIADO” 3/4” (22mm a 50mm) jogo completo (Belzer ou Similar);</t>
  </si>
  <si>
    <t>Unidade</t>
  </si>
  <si>
    <t>PLANILHA DE FERRAMENTAS, EQUIPAMENTOS E APARELHOS</t>
  </si>
  <si>
    <t>Conjunto de chaves "HEXAGONAL" (3mm a 10mm) jogo completo (Belzer ou Similar);</t>
  </si>
  <si>
    <t>Conjunto de chaves “COMBINADAS” – 6 a 17mm jogo completo (Belzer ou Similar);</t>
  </si>
  <si>
    <t>Conjunto de chaves “BOCA FIXA” – 16 a 23mm jogo completo (Belzer ou Similar);</t>
  </si>
  <si>
    <t>Chaves "PHILLIPS" VDE isolada (AC 1000V) medida: ponta nº 0 60x145mm (Belzer ou Similar);</t>
  </si>
  <si>
    <t>Chaves "PHILLIPS" VDE isolada (AC 1000V) medida: ponta nº 1 80x180mm (Belzer ou Similar);</t>
  </si>
  <si>
    <t>Chaves "PHILLIPS" VDE isolada (AC 1000V) medida: ponta nº 2 100x210mm (Belzer ou Similar)</t>
  </si>
  <si>
    <t>Chave de "FENDA" medida: 8x200x325mm (Belzer ou Similar);</t>
  </si>
  <si>
    <t>Chaves "FENDA" VDE isolada (AC 1000V) medida: 2,5x75x160mm (Belzer ou Similar);</t>
  </si>
  <si>
    <t>Chave ajustável 8”x200mm (Belzer ou Similar);</t>
  </si>
  <si>
    <t>Chave ajustável 12”x300mm (Belzer ou Similar);</t>
  </si>
  <si>
    <t>Chave Grifo de 12” (Belzer ou Similar);</t>
  </si>
  <si>
    <t>Chave Grifo de 24” (Belzer ou Similar);</t>
  </si>
  <si>
    <t>Arco de serra (Starret ou similar);</t>
  </si>
  <si>
    <t>Alicate de pressão de 10” (Belzer ou Similar);</t>
  </si>
  <si>
    <t>Alicate universal 8” com cabo isolado (AC 1000V) (Belzer ou Similar)</t>
  </si>
  <si>
    <t>Alicate de corte diagonal 6” com cabo isolado (AC 1000V) (Belzer ou Similar)</t>
  </si>
  <si>
    <t>Alicate bomba d’água 9 ½” (Belzer ou similar)</t>
  </si>
  <si>
    <t>Paquímetro Cromado 6 pol.</t>
  </si>
  <si>
    <t>Ferro para soldar 100W (Hikari ou similar);</t>
  </si>
  <si>
    <t>Estação de solda analógica 60W (Weller ou similar);</t>
  </si>
  <si>
    <t>Chaves "FENDA" VDE isolada (AC 1000V) medida: 3,5x100x185mm (Belzer ou Similar);</t>
  </si>
  <si>
    <t>Chaves "FENDA" VDE isolada (AC 1000V) medida: 5,5x125x225mm (Belzer ou Similar);</t>
  </si>
  <si>
    <t>Conjunto de limas 12 peças (redondo, quadrado, triangular, chato e meia- cana – murça / corte simples).</t>
  </si>
  <si>
    <t>Conjunto de talhadeira, saca-pino paralelo e punção de centro 6 peças (Belzer ou similar)</t>
  </si>
  <si>
    <t>Alicate bico meia-cana longo reto com corte 7 ½” com cabo isolado(AC 1000V) (Belzer ou Similar);</t>
  </si>
  <si>
    <t>Alicate bico meia-cana longo curvo com corte 7 ½” com cabo isolado (AC 1000V) (Belzer ou Similar);</t>
  </si>
  <si>
    <t>VALOR TOTAL</t>
  </si>
  <si>
    <t>Alicate Amperímetro capacidade de medição: Corrente CA: 400A, Tensão AC/CC: 600V, Resistência: Maior que 1KΩ, Continuidade, resposta CA TRUE-RMS, classificação categoria: CATIII/600V – CAT IV/300V (Fluke ou Minipa);</t>
  </si>
  <si>
    <t>Multímetro digital capacidade de medição: Tensão AC/CC: 600V, milivolts, continuidade, resistência, diodo, capacitância, corrente DC, freqüência. Resposta CA TRUE-RMS, classificação categoria: CATIII/600V (Fluke ou Minipa);</t>
  </si>
  <si>
    <t>Furadeira portátil profissional ½”, com função reversível – (Bosch ou Similar);</t>
  </si>
  <si>
    <t>Martelete rompedor rotativo 780W – (Bosch ou Similar);</t>
  </si>
  <si>
    <t>Serra Mármore a seco 110mm c/ disco diamantado - (Makita ou Similar);</t>
  </si>
  <si>
    <t>Conjunto de brocas aço rápido (3 a 12mm);</t>
  </si>
  <si>
    <t>Lanterna profissional (Rayovac ou similar).</t>
  </si>
  <si>
    <t>Sugador de solda (Hikari ou similar);</t>
  </si>
  <si>
    <t>Jogo de formão ¼”, ½”, ¾” e 1” ;</t>
  </si>
  <si>
    <t>Serra Tico-Tico (Makita ou Similar);</t>
  </si>
  <si>
    <t>Plaina elétrica (Makita ou Similar);</t>
  </si>
  <si>
    <t>Ponteiro com empunhadura – 300mm;</t>
  </si>
  <si>
    <t>Pé–de-cabra;</t>
  </si>
  <si>
    <t>Esquadro padrão 14"</t>
  </si>
  <si>
    <t>Martelo;</t>
  </si>
  <si>
    <t>Marreta de 1Kgf;</t>
  </si>
  <si>
    <t>Colher de pedreiro 10";</t>
  </si>
  <si>
    <t>Desempenadeira em aço 12x48;</t>
  </si>
  <si>
    <t>Desempoladeira em madeira;</t>
  </si>
  <si>
    <t>Torno de bancada (morsa) n° 5;</t>
  </si>
  <si>
    <t>Carro de mão;</t>
  </si>
  <si>
    <t>Andaime 1,50m</t>
  </si>
  <si>
    <t>Escora metálica 5m</t>
  </si>
  <si>
    <t>Detector de tensão range: 90-1000VAC, CAT IV 1000V (Fluke ou Minipa);</t>
  </si>
  <si>
    <t>Jogo de brocas SDS/Plus de 6 a 12mm;</t>
  </si>
  <si>
    <t>Esmerilhadeira angular 4½”– (Makita ou Similar);</t>
  </si>
  <si>
    <t>Jogo de broca chata p madeira 3/8” a 1 ¼” ;</t>
  </si>
  <si>
    <t>Jogo de grampo sargento com 3 peças nº 2, 3 e 4;</t>
  </si>
  <si>
    <t>Tupia portátil (Makita ou Similar), com maleta de fresas;</t>
  </si>
  <si>
    <t>Lava jato, 2000 libras, 1800W, 110Vcom mangueira de 20m;</t>
  </si>
  <si>
    <t>Talhadeira com empunhadura – 300 e 350mm;</t>
  </si>
  <si>
    <t>Martelo de borracha 600g c/ cabo de madeira;</t>
  </si>
  <si>
    <t>Serrote 20” profissional (Starret ou similar)</t>
  </si>
  <si>
    <t>Trena 8m / 26” fita de aço (Starret ou similar);</t>
  </si>
  <si>
    <t>Trena 30m / ½” fita de fibra de vidro (Starret ou similar)</t>
  </si>
  <si>
    <t>Conjunto de Nível de bolha (Canto e tipo régua);</t>
  </si>
  <si>
    <t>Cortador de vidro, com diamante e depósito para querosene;</t>
  </si>
  <si>
    <t>Conjunto de escadas autoportante de 5, 6 e 7 degraus;</t>
  </si>
  <si>
    <t>Jogo de tarraxas para PVC (com 40 peças)</t>
  </si>
  <si>
    <t>Serra copo para aço ( 30, 38, 51 e 57mm), com suportes para furadeira;</t>
  </si>
  <si>
    <t>Baú para ferramentas básico em chapa de aço com cadeados;</t>
  </si>
  <si>
    <t>Serra de Bancada, 1200 Watts, Macrotop ou similar</t>
  </si>
  <si>
    <t>Morsa torno de bancada para tubos Nº 10;</t>
  </si>
  <si>
    <t>Câmera Térmica Profissional de bolso, FLIR ou similar</t>
  </si>
  <si>
    <t>ANEXO I-B</t>
  </si>
  <si>
    <t>QTE MAO</t>
  </si>
  <si>
    <t>QTE TBA</t>
  </si>
  <si>
    <r>
      <rPr>
        <b/>
        <sz val="11"/>
        <color rgb="FFFF0000"/>
        <rFont val="Calibri"/>
        <family val="2"/>
        <scheme val="minor"/>
      </rPr>
      <t>AVISO</t>
    </r>
    <r>
      <rPr>
        <b/>
        <sz val="11"/>
        <rFont val="Calibri"/>
        <family val="2"/>
        <scheme val="minor"/>
      </rPr>
      <t>: Esta planilha de custos visa facilitar e agilizar a elaboração das propostas de preços dos licitantes. Embora ela não seja de uso obrigatório neste Pregão Eletrônico, é recomendável sua utilização pelos licitantes, vez que está devidamente atualizada nos termos da IN SEGES/MPDG nº 05/2017 e 07/2018.</t>
    </r>
  </si>
  <si>
    <t>Inserir o valor do salário-base nessa célula</t>
  </si>
  <si>
    <t>Notas explicativas:</t>
  </si>
  <si>
    <t>a) Deverá ser elaborado um quadro para cada tipo de serviço;</t>
  </si>
  <si>
    <r>
      <t xml:space="preserve">b) A planilha será calculada considerando o </t>
    </r>
    <r>
      <rPr>
        <b/>
        <sz val="11"/>
        <color rgb="FFFF0000"/>
        <rFont val="Calibri"/>
        <family val="2"/>
        <scheme val="minor"/>
      </rPr>
      <t>valor mensal</t>
    </r>
    <r>
      <rPr>
        <sz val="11"/>
        <color rgb="FFFF0000"/>
        <rFont val="Calibri"/>
        <family val="2"/>
        <scheme val="minor"/>
      </rPr>
      <t xml:space="preserve"> do empregado;</t>
    </r>
  </si>
  <si>
    <t>c) Deverá ser utilizado o salário normativo da Categoria Profissional vigente;</t>
  </si>
  <si>
    <r>
      <t xml:space="preserve">a) O Módulo 1 refere-se ao </t>
    </r>
    <r>
      <rPr>
        <b/>
        <sz val="11"/>
        <color rgb="FFFF0000"/>
        <rFont val="Calibri"/>
        <family val="2"/>
        <scheme val="minor"/>
      </rPr>
      <t>valor mensal devido ao empregado</t>
    </r>
    <r>
      <rPr>
        <sz val="11"/>
        <color rgb="FFFF0000"/>
        <rFont val="Calibri"/>
        <family val="2"/>
        <scheme val="minor"/>
      </rPr>
      <t xml:space="preserve"> pela prestação do serviço;</t>
    </r>
  </si>
  <si>
    <t>a) Como a planilha de custos e formação de preços é calculada mensalmente, provisiona-se proporcionalmente 1/12 (um doze avos) dos valores referentes a gratificação natalina, férias e adicional de férias.</t>
  </si>
  <si>
    <t>b) O adicional de férias contido no Submódulo 2.1 corresponde a 1/3 (um terço) da remuneração que por sua vez é divido por 12 (doze).</t>
  </si>
  <si>
    <t>a) Percentual de ≅ 12,10% (1/11+1/3/11) de férias e adicional de férias, de acordo com a IN 05/2017 em seu anexo XVII, que prevê a retenção desse percentual em conta vinculada.</t>
  </si>
  <si>
    <t>b) Os valores referentes às férias, 1/3 de férias e 13º salário serão pagos à contratada somente na ocorrência do seu fato gerador, conforme Caderno de Logística do Pagamento pelo Fato Gerador da SEGES/MPDG</t>
  </si>
  <si>
    <r>
      <t xml:space="preserve">Base de cálculo deste submódulo </t>
    </r>
    <r>
      <rPr>
        <sz val="12"/>
        <color rgb="FFFF0000"/>
        <rFont val="Calibri"/>
        <family val="2"/>
        <scheme val="minor"/>
      </rPr>
      <t>(M1+SM2.1)</t>
    </r>
    <r>
      <rPr>
        <b/>
        <sz val="12"/>
        <color theme="1"/>
        <rFont val="Calibri"/>
        <family val="2"/>
        <scheme val="minor"/>
      </rPr>
      <t>:</t>
    </r>
  </si>
  <si>
    <t>INSS - empregador</t>
  </si>
  <si>
    <t>SAT - GIIL/RAT</t>
  </si>
  <si>
    <t>a) Os percentuais dos encargos previdenciários, do FGTS e demais contribuições são aqueles estabelecidos pela legislação vigente.</t>
  </si>
  <si>
    <t>b) RAT - Riscos Ambientais do Trabalho previsto no art. 22, II, da Lei nº 8212/1991, percentual de 1% para risco leve, 2% para risco médio e 3% para risco grave de acordo com o CNAE, conforme Anexo V, do Decreto nº 6.957/2009 e  art. 72, §1º, IN RFB 971/2009.</t>
  </si>
  <si>
    <t>c) FAT - Fator Acidentário de Prevenção (art. 10, da Lei 10.666/2003) pode reduzir o valor da alíquota do RAT em até 50% ou aumentá-lo em até 100% (multiplicador variável de 0,50 a 2,00)</t>
  </si>
  <si>
    <t>d) SAT (Seguro de Acidentes de Trabalho) - GIIL/RAT (Grau de Incidência de incapacidade Laborativa) = (RATxFAP)</t>
  </si>
  <si>
    <t>e) O percentual máximo SAT-GIIL/RAT é de 6% (3% RAT x 2 FAT), contudo, para efeito de cálculo, foi considerado o percentual de 3%. Cada empresa deve preencher de acordo com o valor máximo referente a sua realidade</t>
  </si>
  <si>
    <t>f) Os índices (RAT e FAT) deverão ser comprovados quando da contratação pelo apresentação da GFIP.</t>
  </si>
  <si>
    <t>g) Esses percentuais incidem sobre o Módulo 1, o Submódulo 2.1.</t>
  </si>
  <si>
    <t>h) O cálculo dos tributos leva em consideração as alíquotas ordinárias dos tributos, não adentrando os regimes especiais de tributação e/ou desoneração de folha de pagamento.</t>
  </si>
  <si>
    <t xml:space="preserve">D </t>
  </si>
  <si>
    <t>a) O valor informado deverá ser o custo real do benefício (descontado o valor eventualmente pago pelo empregado).</t>
  </si>
  <si>
    <t>b) Vale Transporte - deduzida cota parte do trabalhador (6% do salário-base), conforme Lei 7.418/1985 e Lei 7.619/87, regulamentada pelo Decreto nº 95.247/1987</t>
  </si>
  <si>
    <r>
      <t>Base de cálculo do AP Indenizado</t>
    </r>
    <r>
      <rPr>
        <b/>
        <sz val="12"/>
        <color rgb="FFFF0000"/>
        <rFont val="Calibri"/>
        <family val="2"/>
        <scheme val="minor"/>
      </rPr>
      <t xml:space="preserve"> </t>
    </r>
    <r>
      <rPr>
        <sz val="12"/>
        <color rgb="FFFF0000"/>
        <rFont val="Calibri"/>
        <family val="2"/>
        <scheme val="minor"/>
      </rPr>
      <t>((M1+M2)-(Letras A+B+C+D+E+F+G do SM2.2))</t>
    </r>
    <r>
      <rPr>
        <b/>
        <sz val="12"/>
        <rFont val="Calibri"/>
        <family val="2"/>
        <scheme val="minor"/>
      </rPr>
      <t>:</t>
    </r>
  </si>
  <si>
    <r>
      <t xml:space="preserve">Base de cálculo do AP Trabalho </t>
    </r>
    <r>
      <rPr>
        <sz val="12"/>
        <color rgb="FFFF0000"/>
        <rFont val="Calibri"/>
        <family val="2"/>
        <scheme val="minor"/>
      </rPr>
      <t>(M1+M2)</t>
    </r>
    <r>
      <rPr>
        <b/>
        <sz val="12"/>
        <rFont val="Calibri"/>
        <family val="2"/>
        <scheme val="minor"/>
      </rPr>
      <t>:</t>
    </r>
  </si>
  <si>
    <t>a) Cerca de 5% do pessoal é demitido pelo empregador, antes do término do contrato de trabalho (Acordão TCU 6771/2009 - Primeira Câmara)</t>
  </si>
  <si>
    <t>b) Índice do aviso prévio indenizado é de 0,42%, conforme Acordão TCU 6771/2009 e 1507/2018, ambos da Primeira Câmara. No caso de renovação contratual, utilizar o percentual de 0,042% referente aos 3 dias de aviso acrescidos por ano (Lei 12.506/2011)</t>
  </si>
  <si>
    <t>c) Apesar da adoção do pagamento pelo fato gerador, utilizou-se a retenção de 4% (com ponderação de 50%) a título de multa sobre o FGTS e Contribuição Social sobre o aviso prévio indenizado e sobre o aviso prévio trabalhado, conforme orientação da SEGES/MPDG</t>
  </si>
  <si>
    <t>d) Os valores referentes às verbas rescisórias serão pagos à contratada somente na ocorrência do seu fato gerador, conforme Caderno de Logística do Pagamento pelo Fato Gerador da SEGES/MPDG</t>
  </si>
  <si>
    <t>a) Os itens que contemplam o módulo 4 se referem ao custo dos dias trabalhados pelo repositor/substituto, quando o empregado alocado na prestação de serviço estiver ausente, conforme as previsões estabelecidas na legislação.</t>
  </si>
  <si>
    <r>
      <t xml:space="preserve">Base de cálculo das Ausências Legais </t>
    </r>
    <r>
      <rPr>
        <sz val="12"/>
        <color rgb="FFFF0000"/>
        <rFont val="Calibri"/>
        <family val="2"/>
        <scheme val="minor"/>
      </rPr>
      <t>(M1+M2+M3)</t>
    </r>
    <r>
      <rPr>
        <b/>
        <sz val="12"/>
        <color theme="1"/>
        <rFont val="Calibri"/>
        <family val="2"/>
        <scheme val="minor"/>
      </rPr>
      <t>:</t>
    </r>
  </si>
  <si>
    <t>Percentual</t>
  </si>
  <si>
    <t>Férias</t>
  </si>
  <si>
    <t>Ausência por Acidente de Trabalho</t>
  </si>
  <si>
    <t xml:space="preserve">Licença-Paternidade </t>
  </si>
  <si>
    <t>Afastamento Maternidade</t>
  </si>
  <si>
    <t>Auxílio Doença</t>
  </si>
  <si>
    <t>Total Mensal</t>
  </si>
  <si>
    <t>a) Férias - previstas no art. 7º, XVII, da Constituição Federal e no art. 129 da CLT</t>
  </si>
  <si>
    <t>b) Ausência Legal - prevista no art. 473 CLT (2 dias consecutivos - falecimento de cônjuge, ascendente, descendente, irmão ou pessoa economicamente dependente; 3 dias consecutivos - casamento; 1 dia a cada 12 meses de trabalho - doação de sangue; os dias que comparecer em juízo; até 2 dias - acompanhamento de consultas médicas e exames complementares durante a gravidez da esposa/companheira; 1 dia - acompanhamento do filho de até 6 anos em consulta médica)</t>
  </si>
  <si>
    <t>c) De acordo com dados estatísticos do IBGE, cada empregado falta um dia por ano. Provisão: ((1/30)/12)x100 = 0,28% (Acordão TCU 6771/2009-Plenário)</t>
  </si>
  <si>
    <t>d) Acidente de Trabalho - prevista no §2º, do art. 43, da Lei 8.213/1991 (durante os primeiros quinze dias de afastamento da atividade por motivo de invalidez, caberá à empresa pagar ao segurado empregado o salário)</t>
  </si>
  <si>
    <t>e) De acordo com números apresentados pelo Ministério da Previdência de Assistência Social, baseados em informações prestadas pelos empregadores, por meio da GFIP, 0,78% dos empregados se acidentam por ano. Provisão: ((7/30)/12) x 0,0078 x 100 = 0,03% (Acordão TCU 6771/2009-Plenário)</t>
  </si>
  <si>
    <t>f) Afastamento Paternidade - previsto no inciso II, do art. 1º, da Lei nº 11770/2008 (prorroga a duração da licença-paternidade por mais 15 dias, além dos 5 dias estabelecidos no §1º do art. 10, do ADCT)</t>
  </si>
  <si>
    <t>g) De acordo com o IBGE, nascem filhos de 1,5% dos trabalhadores no período de um ano. Provisão: ((5/30)/12) x 0,015 x 100 = 0,02% (Acordão TCU 6771/2009-Plenário)</t>
  </si>
  <si>
    <t>h) Afastamento Maternidade - previsto no inciso I do art. 1º, da Lei nº 11.770/2008 (prorroga por 60 dias a duração da licença-maternidade prevista no inciso XVIII, do art. 7º, da Constituição Federal)</t>
  </si>
  <si>
    <t>i) De acrodo com o IBGE em média cada trabalhador tem cinco faltas justificadas anuais, motivadas por algum tipo de doença. Provisão: ((5/30)/12) x 100 =1,39% (Acordão TCU 6771/2009-Plenário).</t>
  </si>
  <si>
    <t>j) Os valores referentes às ausências legais serão pagos à contratada somente na ocorrência do seu fato gerador, conforme Caderno de Logística do Pagamento pelo Fato Gerador da SEGES/MPDG</t>
  </si>
  <si>
    <t>Base de cálculo da Intrajornada (M1+M2+M3):</t>
  </si>
  <si>
    <t>Substituto na Intrajornada</t>
  </si>
  <si>
    <t>a) Para formação dos preços foram utilizados os parâmetros descritos nos incisos I e III, do art. 2º da IN MPDG nº 05/2014 - Relatório de Painel de Preços e Pesquisa em Mídia Especializada (sites de domínio amplo ou especializado)</t>
  </si>
  <si>
    <t>c) A metodologia utilizada foi a média com a exclusão das propostas inexequíveis ou excessivamente elevadas por meio do método do desvio padrão, conforme Portaria MJSP nº 804/2018.</t>
  </si>
  <si>
    <r>
      <t xml:space="preserve">e) Para a letra </t>
    </r>
    <r>
      <rPr>
        <i/>
        <sz val="11"/>
        <color rgb="FFFF0000"/>
        <rFont val="Calibri"/>
        <family val="2"/>
        <scheme val="minor"/>
      </rPr>
      <t xml:space="preserve">c, </t>
    </r>
    <r>
      <rPr>
        <sz val="11"/>
        <color rgb="FFFF0000"/>
        <rFont val="Calibri"/>
        <family val="2"/>
        <scheme val="minor"/>
      </rPr>
      <t>do módulo 5, foi utilizada a taxa anual de depreciação de 20% e o prazo de vida útil de 5 anos, conforme Anexo III, da IN RFB nº 1700/2017</t>
    </r>
  </si>
  <si>
    <r>
      <t xml:space="preserve">Base de cálculo dos custos indiretos </t>
    </r>
    <r>
      <rPr>
        <sz val="11"/>
        <color rgb="FFFF0000"/>
        <rFont val="Calibri"/>
        <family val="2"/>
        <scheme val="minor"/>
      </rPr>
      <t>(BCCI = M1+M2+M3+M4+M5)</t>
    </r>
  </si>
  <si>
    <r>
      <t xml:space="preserve">Base de cálculo do lucro </t>
    </r>
    <r>
      <rPr>
        <sz val="10"/>
        <color rgb="FFFF0000"/>
        <rFont val="Calibri"/>
        <family val="2"/>
        <scheme val="minor"/>
      </rPr>
      <t>(BCL = BCCI+Custos Indiretos)</t>
    </r>
  </si>
  <si>
    <r>
      <t>Base de cálculo dos tributos</t>
    </r>
    <r>
      <rPr>
        <sz val="12"/>
        <color theme="1"/>
        <rFont val="Calibri"/>
        <family val="2"/>
        <scheme val="minor"/>
      </rPr>
      <t xml:space="preserve"> </t>
    </r>
    <r>
      <rPr>
        <sz val="10"/>
        <color rgb="FFFF0000"/>
        <rFont val="Calibri"/>
        <family val="2"/>
        <scheme val="minor"/>
      </rPr>
      <t>(BCT = (BCL+Lucro)/((1-(Somatório da % de tributos)))</t>
    </r>
  </si>
  <si>
    <r>
      <t>C.5. INSS (</t>
    </r>
    <r>
      <rPr>
        <sz val="12"/>
        <color rgb="FFFF0000"/>
        <rFont val="Calibri"/>
        <family val="2"/>
        <scheme val="minor"/>
      </rPr>
      <t>somente empresas beneficiadas com desoneração da folha - 4,5%</t>
    </r>
    <r>
      <rPr>
        <sz val="12"/>
        <color theme="1"/>
        <rFont val="Calibri"/>
        <family val="2"/>
        <scheme val="minor"/>
      </rPr>
      <t>)</t>
    </r>
  </si>
  <si>
    <r>
      <t>TOTAL GERAL</t>
    </r>
    <r>
      <rPr>
        <b/>
        <sz val="14"/>
        <color rgb="FFFF0000"/>
        <rFont val="Calibri"/>
        <family val="2"/>
        <scheme val="minor"/>
      </rPr>
      <t xml:space="preserve"> (A)</t>
    </r>
  </si>
  <si>
    <r>
      <t>CUSTO DA DEPRECIAÇÃO</t>
    </r>
    <r>
      <rPr>
        <b/>
        <sz val="14"/>
        <color rgb="FFFF0000"/>
        <rFont val="Calibri"/>
        <family val="2"/>
        <scheme val="minor"/>
      </rPr>
      <t xml:space="preserve"> (B = 80% * A)</t>
    </r>
  </si>
  <si>
    <r>
      <t xml:space="preserve">PROPORÇÃO DURAÇÃO CONTRATO </t>
    </r>
    <r>
      <rPr>
        <b/>
        <sz val="14"/>
        <color rgb="FFFF0000"/>
        <rFont val="Calibri"/>
        <family val="2"/>
        <scheme val="minor"/>
      </rPr>
      <t>(C = B / 60 meses)</t>
    </r>
  </si>
  <si>
    <t>Salário-Base (Cláusual 3ª CCT)</t>
  </si>
  <si>
    <t>Adicional de Periculosidade (conforme laudos de periculosidade)</t>
  </si>
  <si>
    <t>Equipamentos</t>
  </si>
  <si>
    <t xml:space="preserve">Lucro </t>
  </si>
  <si>
    <t>b) O valor referente a tributos foi obtido aplicando-se o percentual sobre o valor do faturamento.</t>
  </si>
  <si>
    <t>Processo SEI nº08295.009642/2020-70</t>
  </si>
  <si>
    <t>Pregão Eletrônico nº xx/2020-SR/PF/GO</t>
  </si>
  <si>
    <t>7241-10</t>
  </si>
  <si>
    <t>5143-25</t>
  </si>
  <si>
    <t>Quadro-Resumo do Valor Mensal dos Serviços</t>
  </si>
  <si>
    <t>Tipo de Serviço (A)</t>
  </si>
  <si>
    <t>JORNADA DE TRABALHO</t>
  </si>
  <si>
    <t>Valor proposto por Empregado (B)</t>
  </si>
  <si>
    <t>Qtde de empregados por posto ( C )</t>
  </si>
  <si>
    <t>Valor Mensal (D) = (B x C)</t>
  </si>
  <si>
    <t>Valor Anual (E) = (D x 12)</t>
  </si>
  <si>
    <t>Mecânico de Refrigeração</t>
  </si>
  <si>
    <t>TOTAL (R$)</t>
  </si>
  <si>
    <t>Valor Anual</t>
  </si>
  <si>
    <t>Engenheiro Civil Pleno</t>
  </si>
  <si>
    <t>Engenheiro Eletricista</t>
  </si>
  <si>
    <t>Engenheiro Mecânico</t>
  </si>
  <si>
    <t>24 horas mensais</t>
  </si>
  <si>
    <t>220 horas mensais</t>
  </si>
  <si>
    <t>Camisa de brim</t>
  </si>
  <si>
    <t>Bombeiro Hidráulico / Encanador</t>
  </si>
  <si>
    <t>e) A CCT adotada tem vigência até 28 de fevereiro de 2022 e abrangência territorial nos municípios de prestação dos serviços</t>
  </si>
  <si>
    <t>b) O Salário Base foi reajustado em março/2020 no valor percentual de 4,72 % sobre o salário praticado em 01/março conforme §3 da CCT</t>
  </si>
  <si>
    <t>Goiânia/Goiás</t>
  </si>
  <si>
    <t>b) RAT - Riscos Ambientais do Trabalho previsto no art. 22, II, da Lei nº 8212/1991, percentual de 1% para risco leve, 2% para risco médio e 3% para risco grave de acordo com o CNAE, conforme Anexo V, do Decreto nº 6.957/2009 e  art. 72, §1º, IN RFB 1.453/2014.</t>
  </si>
  <si>
    <t xml:space="preserve">Cesta Básica </t>
  </si>
  <si>
    <t>Eletricista Predial de Baixa Tensão</t>
  </si>
  <si>
    <t>Eletricista Predial</t>
  </si>
  <si>
    <t>Auxiliar de Manutenção Predial</t>
  </si>
  <si>
    <t>Auxiliar de manutenção predial</t>
  </si>
  <si>
    <t>Jataí/Goiás</t>
  </si>
  <si>
    <t>7102-05</t>
  </si>
  <si>
    <t>GO000118/2020</t>
  </si>
  <si>
    <t>d) Para o cálculo dos valores remunerátório foi adotada a CCT MTE nº  GO000156/2019 C/C GO000118/2020</t>
  </si>
  <si>
    <t>Encarregado Geral</t>
  </si>
  <si>
    <t>MR058796/2020</t>
  </si>
  <si>
    <t>d) Para o cálculo dos valores remunerátório foi adotada a CCT MTE nº  MR058796/2020</t>
  </si>
  <si>
    <t>e) A CCT adotada tem vigência até 30 de abril de 2021 e abrangência territorial nos municípios de prestação dos serviços</t>
  </si>
  <si>
    <t>d) Para o cálculo dos valores remunerátório foi adotada a CCT MTE nº  MR058796/2020 (Profissional Categoria "B" ´pela exigência de experiência)</t>
  </si>
  <si>
    <t>b) O Salário Base foi reajustado em setembro/2020 no valor percentual de 3,50% sobre o salário de maio/2019 (Cláusula 4ª CCT)</t>
  </si>
  <si>
    <t>b) O Salário Base foi reajustado em setembro/2020 no valor percentual de 3,50 % sobre o salário praticado em maio 2019 conforme cláusula 4ª da CCT</t>
  </si>
  <si>
    <t>Meio Oficial de Manutenção Predial</t>
  </si>
  <si>
    <t>Outros Benefícios mensais e diários - Aux Alimentação Cláusula 13ª da CCT</t>
  </si>
  <si>
    <t>d) Auxílio Alimentação 13ª Cláusula da CCT</t>
  </si>
  <si>
    <t>Transporte  (Cláusula 14ª CCT)</t>
  </si>
  <si>
    <t>a) As alíquotas do Imposto sobre Serviços - ISS estão previstas no Código Tributário de Goiânia (Lei nº 5.040/1975)</t>
  </si>
  <si>
    <t>c) Foi utilizado o valor da passagem do transporte coletivo em Goiânia/GO (R$ 4,30). Vale Transporte - fornecido pelos empregadores ao empregados, na forma da legislação vigente (Cláusula 14ª CCT).</t>
  </si>
  <si>
    <t>c) Foi utilizado o valor da passagem do transporte coletivo em Goiânia/GO (R$ 4,30). Vale Transporte - fornecido pelos empregadores ao empregados, na forma da legislação vigente (Cláusula 14ª CCT)</t>
  </si>
  <si>
    <t>a) Para formação dos preços foram utilizados os parâmetros descritos nos incisos I e III, do art. 2º da IN MPDG nº 03/2017 - Relatório de Painel de Preços e Pesquisa em Mídia Especializada (sites de domínio amplo ou especializado)</t>
  </si>
  <si>
    <t>a) As alíquotas do Imposto sobre Serviços - ISS estão previstas no Código Tributário deGoiânia (Lei nº 5.040/1975)</t>
  </si>
  <si>
    <t>c) Foi utilizado o valor da passagem do transporte coletivo em Jataí/GO (R$ 3,00). Vale Transporte - fornecido pelos empregadores ao empregados, na forma da legislação vigente (Cláusula 14ª CCT).</t>
  </si>
  <si>
    <t>d) Auxílio Alimentação 13ª Cláusula da CCT.</t>
  </si>
  <si>
    <t>Outros Benefícios mensais e diários Aux Alimentação Cláusula §13ª  da CCT</t>
  </si>
  <si>
    <t>a) As alíquotas do Imposto sobre Serviços - ISS estão previstas no Código Tributário de Jataí (Lei Complementar nº 1445/1990)</t>
  </si>
  <si>
    <t xml:space="preserve">Benefícios Mensais e Diários </t>
  </si>
  <si>
    <t xml:space="preserve">Transporte  </t>
  </si>
  <si>
    <t xml:space="preserve">Auxílio Morte/Funeral </t>
  </si>
  <si>
    <t>c) Foi utilizado o valor da passagem do transporte coletivo em Goiânia/GO (R$ 4,30). Vale Transporte - fornecido pelos empregadores ao empregados, na forma da legislação vigente.</t>
  </si>
  <si>
    <t>d) Auxílio Alimentação 11ª Cláusula da CCT.</t>
  </si>
  <si>
    <t>e) Auxílio funeral - despesa funerárias dos empregados falecidos em serviço pagas pelo empregador.</t>
  </si>
  <si>
    <t xml:space="preserve">Transporte </t>
  </si>
  <si>
    <t xml:space="preserve">b) As empresas fornecerão fardamentos, de acordo com as exigências legais. </t>
  </si>
  <si>
    <t>a) As alíquotas do Imposto sobre Serviços - ISS estão previstas no Código Tributário de Goiânia (Lei nº 5.040/1975).</t>
  </si>
  <si>
    <t>a) As alíquotas do Imposto sobre Serviços - ISS estão previstas no Código Tributário de  Goiânia (Lei nº 5.040/1975).</t>
  </si>
  <si>
    <t>Salário-Base (§ 3º CCT)</t>
  </si>
  <si>
    <t>Outros Benefícios mensais e diários - Aux Alimentação Cláusula 13ª  da CCT</t>
  </si>
  <si>
    <t>Outros Benefícios mensais e diários - Aux Alimentação Clásula 13° CCT</t>
  </si>
  <si>
    <t>7257-05</t>
  </si>
  <si>
    <t>CCT 2020/2021</t>
  </si>
  <si>
    <t>d) Para o cálculo dos valores remunerátório foi adotada a Convenção Coletiva de Trabalho MTE nº  2020/2021 e a Prorrogação Emergencial Lockdown localizadas no site do SimelGO</t>
  </si>
  <si>
    <t>e) A CCT adotada tem vigência até 31 de março de 2021 e abrangência territorial nos municípios de prestação dos serviços (prorrogação até 30/09/2021)</t>
  </si>
  <si>
    <t>b) O Salário Base foi reajustado em janeiro/2021 - salário mínimo nacional</t>
  </si>
  <si>
    <t>d) Auxílio Alimentação - Cláusula 6ª da CCT</t>
  </si>
  <si>
    <t>Transporte  (Cláusula 7ª CCT)</t>
  </si>
  <si>
    <t>c) Foi utilizado o valor da passagem do transporte coletivo em Goiânia/GO (R$ 4,30). Vale Transporte - fornecido pelos empregadores ao empregados, na forma da legislação vigente (Cláusula 7ª CCT).</t>
  </si>
  <si>
    <t>b) As empresas fornecerão fardamentos, de acordo com as exigências legais. (Cláusula 26ª CCT)</t>
  </si>
  <si>
    <t>Auxiliar de manutenção Predial Goiânia</t>
  </si>
  <si>
    <t>Auxiliar de manutenção Predial Jataí</t>
  </si>
  <si>
    <t>Bombeiro Hidráulico (Encanador)</t>
  </si>
  <si>
    <t xml:space="preserve">Encarregador Geral </t>
  </si>
  <si>
    <r>
      <t xml:space="preserve">b) A planilha será calculada considerando o </t>
    </r>
    <r>
      <rPr>
        <b/>
        <sz val="11"/>
        <color rgb="FFFF0000"/>
        <rFont val="Calibri"/>
        <family val="2"/>
        <scheme val="minor"/>
      </rPr>
      <t>valor mensal</t>
    </r>
    <r>
      <rPr>
        <sz val="11"/>
        <color rgb="FFFF0000"/>
        <rFont val="Calibri"/>
        <family val="2"/>
        <scheme val="minor"/>
      </rPr>
      <t xml:space="preserve"> do empregado na previsão de 24 horas mensais ;</t>
    </r>
  </si>
  <si>
    <t>c) Deverá ser utilizado o salário normativo da Categoria Profissional vigente e no presente caso o cálculo feito por hora;</t>
  </si>
  <si>
    <t>d) Para o cálculo dos valores remunerátório foi adotada a Tabela Sinapi Insumos Goiás Fev 2021</t>
  </si>
  <si>
    <t>Salário Normativo da Categoria Profissional (24 horas mensais)</t>
  </si>
  <si>
    <t xml:space="preserve">Outros Benefícios mensais e diários - Aux Alimentação </t>
  </si>
  <si>
    <t>c) Foi utilizado o valor da passagem do transporte coletivo em Goiânia/GO (R$ 4,30). Vale Transporte - fornecido pelos empregadores ao empregados, na forma da legislação vigente .</t>
  </si>
  <si>
    <t xml:space="preserve">d) Auxílio Alimentação </t>
  </si>
  <si>
    <t xml:space="preserve">e) Auxílio funeral - despesa funerárias dos empregados falecidos em serviço pagas pelo empregador </t>
  </si>
  <si>
    <t>2144-05</t>
  </si>
  <si>
    <t>2413-15</t>
  </si>
  <si>
    <t>2142-05</t>
  </si>
  <si>
    <t>EPI - Engenheiro Civil - Tabela SINAPI</t>
  </si>
  <si>
    <t>EPI - Engenheiro Eletricista - Tabela SINAPI</t>
  </si>
  <si>
    <t>EPI - Engenheiro Mecânico - Tabela SINAPI</t>
  </si>
  <si>
    <t>UNIFORMES Engenheiros</t>
  </si>
  <si>
    <t>Botina de segurança bico de PVC - Tabela SINAPI</t>
  </si>
  <si>
    <t>Custo mensal por Engenheiro</t>
  </si>
  <si>
    <t xml:space="preserve">UNIFORMES Equipe Fixa </t>
  </si>
  <si>
    <t>Calça de brim</t>
  </si>
  <si>
    <t>Meia 100% algodão</t>
  </si>
  <si>
    <t xml:space="preserve">BDI </t>
  </si>
  <si>
    <t>BDI</t>
  </si>
  <si>
    <t xml:space="preserve">Demonstrativo de Taxa de BDI </t>
  </si>
  <si>
    <t>I Parcela incidente sobre o custo direto</t>
  </si>
  <si>
    <t>1. Administração central</t>
  </si>
  <si>
    <t>2. Risco</t>
  </si>
  <si>
    <t>3. Seguro garantia</t>
  </si>
  <si>
    <t>II Parcela indicente sobre o custo Direto + I</t>
  </si>
  <si>
    <t>4. Despesas Financeiras</t>
  </si>
  <si>
    <t>III Parcela Incidente sobre o Custo Direto + I + II</t>
  </si>
  <si>
    <t>5. Lucro</t>
  </si>
  <si>
    <t>IV Parcela incidente sobre o faturamento</t>
  </si>
  <si>
    <t>6. Impostos</t>
  </si>
  <si>
    <t>6.1 COFINS</t>
  </si>
  <si>
    <t>6.2 - PIS</t>
  </si>
  <si>
    <t>6.3 ISS</t>
  </si>
  <si>
    <t>Média de todos os compontes</t>
  </si>
  <si>
    <t xml:space="preserve">Calça de brim </t>
  </si>
  <si>
    <t xml:space="preserve">Custo mensal por Empregado </t>
  </si>
  <si>
    <t>Uniformes - EPI</t>
  </si>
  <si>
    <t>Uniformes EPI</t>
  </si>
  <si>
    <t xml:space="preserve">TOTAL </t>
  </si>
  <si>
    <t>Chave de "FENDA" medida: 3x80x174mm (3/16” X 3.1/8” - 4,7 X 80MM - L2 174mm)  (Belzer ou Similar);</t>
  </si>
  <si>
    <t>Chave de "FENDA" medida: 4,8x150x244mm (3/16” X 6” - 4,7 X 150MM - L2 244mm) (Belzer ou Similar);</t>
  </si>
  <si>
    <t>Chave "PHILLIPS" medidas: ponta nº 1 125x219mm (3/16” X 5” - 4,7 X 125MM - L2 219mm) (Belzer ou Similar);</t>
  </si>
  <si>
    <t>Chave "PHILLIPS" medidas: ponta nº 0 125x219mm  (1/8” X 5” - 3 X 125MM - L2 219mm) (Belzer ou Similar);</t>
  </si>
  <si>
    <t>TOTAL COM BDI</t>
  </si>
  <si>
    <t xml:space="preserve">Assistência médica e odontológica </t>
  </si>
  <si>
    <t>Seguro de Vida</t>
  </si>
  <si>
    <t>Chave "PHILLIPS" medidas: ponta nº 2 125x230mm (1/4” X 5” - 6 X 125MM - L2 230MM) (Belzer ou Similar);</t>
  </si>
  <si>
    <t>Chave "PHILLIPS" medidas: ponta nº 3 150x275mm (5/16” X 6” - 8 X 150MM L2 275mm) (Belzer ou Similar);</t>
  </si>
  <si>
    <t>Chaves "FENDA" VDE isolada (AC 1000V) medida: 8x175x295mm (5/16x7" L2 295mm)(Belzer ou Similar);</t>
  </si>
  <si>
    <t>Chave de "FENDA" medida: 10x300x425mm (3/8” X 12” - 9,5 X 300MM L2 425mm) (Belzer ou Similar);</t>
  </si>
  <si>
    <t>Chaves "PHILLIPS" VDE isolada (AC 1000V) medida: ponta nº 3 150x270mm (5/16” X 6” - 8 X 150MM L2 275mm) (Belzer ou Similar);</t>
  </si>
  <si>
    <t>Soprador térmico 1500W, 220V;</t>
  </si>
  <si>
    <t>Conjunto de brocas widea (4 a 13mm);</t>
  </si>
  <si>
    <t>e) Foi considerado o mensalista com valor de R$ 18.374,85</t>
  </si>
  <si>
    <t>e) Valor do mensalista R$ 16.143,71</t>
  </si>
  <si>
    <t>e) Valor do mensalista de R$ 16.143,71</t>
  </si>
  <si>
    <t>Quadro-Resumo do Valor de Horas Extras</t>
  </si>
  <si>
    <t>Valor Unitário da Hora</t>
  </si>
  <si>
    <t>UNIDADE</t>
  </si>
  <si>
    <t>MÊS</t>
  </si>
  <si>
    <t>Quantidade Estimada de Horas</t>
  </si>
  <si>
    <t>Valor Mensal da Hora Adicional com 50%</t>
  </si>
  <si>
    <t xml:space="preserve">Valor Mensal da Hora Adicional com 100% </t>
  </si>
  <si>
    <t>TOTAL MENSAL</t>
  </si>
  <si>
    <t>TOTAL ANUAL</t>
  </si>
  <si>
    <t>diária</t>
  </si>
  <si>
    <t>mês</t>
  </si>
  <si>
    <t>Valor Unitário</t>
  </si>
  <si>
    <t>Qtde Estimada Anual</t>
  </si>
  <si>
    <t>Aluguel de Veículo - ALUGUEL DE VEICULO MODELO FIAT MOBI 1.0 4P FLEX COM COMBUSTIVEL E COM PREVISÃO DE RODAGEM DE1.000KM/MÊS</t>
  </si>
  <si>
    <t>Trator de Pneus - TRATOR DE PNEUS, POTÊNCIA 122 CV, TRAÇÃO 4X4, PESO COM LASTRO DE4.510 KG (COM ROÇADEIRA) – CHP DIURNO. AF_06/2014</t>
  </si>
  <si>
    <t>Retroescavadeira - RETROESCAVADEIR A SOBRE RODAS COM CARREGADEIRA, TRAÇÃO 4X4, POTÊNCIA LÍQ. 72 HP, CAÇAMBA CARREG. CAP. MÍN. 0,79 M3, CAÇAMBA RETRO CAP. 0,18 M3, PESO OPERACIONAL MÍN. 7.140 KG, PROFUNDIDADE ESCAVAÇÃO MÁX. 4,50 M - CHP DIURNO. AF_06/2014</t>
  </si>
  <si>
    <t>Guindalto - GUINDAUTO HIDRÁULICO, CAPACIDADE MÁXIMA DE CARGA 6200 KG, MOMENTO MÁXIMO DE CARGA 11,7 TM, ALCANCE MÁXIMO HORIZONTAL 9,70 M, INCLUSIVE CAMINHÃO TOCO PBT 16.000 KG, POTÊNCIA DE 189 CV - CHP DIURNO. AF_06/2014</t>
  </si>
  <si>
    <t>Plataforma Elevatória - PLATAFORMA ELEVATÓRIA ARTICULADA, 15 METROS, SEM OPERADOR, DIESEL NÃO INCLUSO.</t>
  </si>
  <si>
    <t>Auxiliar de manutenção Predial (Goiânia/GO)</t>
  </si>
  <si>
    <t>Auxiliar de manutenção Predial (Jataí/GO)</t>
  </si>
  <si>
    <t xml:space="preserve">Encarregado Geral </t>
  </si>
  <si>
    <t>EPI INDIVIDUAL</t>
  </si>
  <si>
    <t>Avental de Raspa</t>
  </si>
  <si>
    <t>Blusão de PVC</t>
  </si>
  <si>
    <t>BOTA DE BORRACHA(BOMBEIRO/AUXILIAR)</t>
  </si>
  <si>
    <t>BOTA DE SEGURANÇA COM BIQUEIRA</t>
  </si>
  <si>
    <t>BOTA DE SEGURANÇA PARA ELETRICISTA</t>
  </si>
  <si>
    <t>CAPACETE</t>
  </si>
  <si>
    <t>CINTURÃO PARAQUEDISTA</t>
  </si>
  <si>
    <t>LUVA CANO LONGO P/ BOMBEIRO HIDRAULICO</t>
  </si>
  <si>
    <t>LUVA DE COURO</t>
  </si>
  <si>
    <t>LUVA DE VAQUETA</t>
  </si>
  <si>
    <t>LUVA LATEX GRANDE</t>
  </si>
  <si>
    <t>MANGOTE DE COURO</t>
  </si>
  <si>
    <t>LUVA PIGMENTADA</t>
  </si>
  <si>
    <t>MASCARA DESCARTAVEL</t>
  </si>
  <si>
    <t>MASCARA PARA GASES DIVERSOS COM 2 FILTROS</t>
  </si>
  <si>
    <t>MASCARA PARA VAPOR ORGANICO C/ 1 FILTRO</t>
  </si>
  <si>
    <t>OCULOS DE PROTEÇÃO AMPLA VISÃO</t>
  </si>
  <si>
    <t>OCULOS DE PROTEÇÃO INCOLOR</t>
  </si>
  <si>
    <t>PROTETOR AURICULAR TIPO PLUG</t>
  </si>
  <si>
    <t>PROTETOR FACIAL</t>
  </si>
  <si>
    <t>TALABARTE EM “Y”</t>
  </si>
  <si>
    <t>TRAVA QUEDAS</t>
  </si>
  <si>
    <t>Custo ANUAL com EPI</t>
  </si>
  <si>
    <t>TOTAL DO CUSTO MENSAL COM EPI</t>
  </si>
  <si>
    <t xml:space="preserve">EPI - Equipe fixa </t>
  </si>
  <si>
    <t>QUADRO RESUMO</t>
  </si>
  <si>
    <t>Equipe Fixa - Serviços Contínuos (sem hora extra)</t>
  </si>
  <si>
    <t>Equipe Fixa (Hora extra)</t>
  </si>
  <si>
    <t xml:space="preserve">Peças e Materiais </t>
  </si>
  <si>
    <t xml:space="preserve">Serviços Especializados </t>
  </si>
  <si>
    <t>PLANILHA ESTIMATIVA DE CUSTOS E SERVIÇOS ESPECIALIZADOS</t>
  </si>
  <si>
    <t>MANUTENÇÃO E LIMPEZA DE DUTO</t>
  </si>
  <si>
    <t>ANÁLISE E QUALIDADE DO AR</t>
  </si>
  <si>
    <t>SOFTWARE DE GERENCIAMENTO DE MANUTENÇÃO PREDIAL</t>
  </si>
  <si>
    <t>QUANTIDADE</t>
  </si>
  <si>
    <t>SERVIÇOS SOB DEMANDA</t>
  </si>
  <si>
    <t xml:space="preserve">SUBTOTAL </t>
  </si>
  <si>
    <t>VALOR ANUAL ESTIMADO</t>
  </si>
  <si>
    <t>BDI DIFERENCIADO</t>
  </si>
  <si>
    <t>VALOR TOTAL ANUAL COM BDI</t>
  </si>
  <si>
    <t>VALOR TOTAL MENSAL COM BDI</t>
  </si>
  <si>
    <t>MÃO DE OBRA - BDI I</t>
  </si>
  <si>
    <t>MATERIAIS - BDI II</t>
  </si>
  <si>
    <t>SERVIÇOS - BDI III</t>
  </si>
  <si>
    <t>BDI I</t>
  </si>
  <si>
    <t xml:space="preserve">Exames médicos </t>
  </si>
  <si>
    <t>Exames médicos</t>
  </si>
  <si>
    <t xml:space="preserve">Exames Médicos </t>
  </si>
  <si>
    <t>Valor Máximo Mensal com BDI</t>
  </si>
  <si>
    <t>Valor Máximo</t>
  </si>
  <si>
    <t>BDI MENSAL</t>
  </si>
  <si>
    <t>MANUTENÇÃO E LIMPEZA DE AR CONDICIONADO  (CHILLER CENTRAL DE AR)</t>
  </si>
  <si>
    <t>UND</t>
  </si>
  <si>
    <t>Outros Benefícios mensais e diários - Aux Alimentação Cláusula 11ª CCT (sugestão)</t>
  </si>
  <si>
    <t>Outros Benefícios mensais e diários - Aux. Alimentação Cláusula 11ª CCT (sugestão)</t>
  </si>
  <si>
    <t>Outros Benefícios mensais e diários - Auxílio Alimentação - Cláusula 6ª CCT (sugestão)</t>
  </si>
  <si>
    <t xml:space="preserve">b) As empresas fornecerão uniformes, de acordo com as exigências legais. </t>
  </si>
  <si>
    <t>b) As empresas fornecerão fardamentos, de acordo com as exigências legais.</t>
  </si>
  <si>
    <t xml:space="preserve">Salário-Base </t>
  </si>
  <si>
    <t>e) Auxílio funeral - despesa funerárias dos empregados falecidos em serviço pagas pelo empregador, até o limite de 03 (três) salários mínimos</t>
  </si>
  <si>
    <t>e) Auxílio funeral - despesa funerárias dos empregados falecidos em serviço pagas pelo empregador</t>
  </si>
  <si>
    <t>1.1</t>
  </si>
  <si>
    <r>
      <t xml:space="preserve">PROPORÇÃO POR FUNCIONÁRIO </t>
    </r>
    <r>
      <rPr>
        <b/>
        <sz val="14"/>
        <color rgb="FFFF0000"/>
        <rFont val="Calibri"/>
        <family val="2"/>
        <scheme val="minor"/>
      </rPr>
      <t>(D = C / 7 funcionários)</t>
    </r>
  </si>
  <si>
    <r>
      <rPr>
        <b/>
        <sz val="12"/>
        <color theme="1"/>
        <rFont val="Calibri"/>
        <family val="2"/>
        <scheme val="minor"/>
      </rPr>
      <t>Observação</t>
    </r>
    <r>
      <rPr>
        <sz val="12"/>
        <color theme="1"/>
        <rFont val="Calibri"/>
        <family val="2"/>
        <scheme val="minor"/>
      </rPr>
      <t>: No cálculo do custo das ferramentas/equipamentos, a Administração considerou o valor residual de 20% do valor de aquisição e distribuiu os 80% restantes ao longo de 60 meses divididos entre os 7 funcionários da equipe fixa. A licitante poderá usar o mesmo método; do contrário, deverá demonstrar para fins de análise da Administração a sua própria metodologia de cálculo para o item. Os valores adotados foram cotas de sites de empresas especializadas no de comércio de ferramentas.</t>
    </r>
  </si>
  <si>
    <t>Item</t>
  </si>
  <si>
    <t xml:space="preserve">Quantidade de prestadores </t>
  </si>
  <si>
    <t>PREVISÃO DE DESLOCAMENTO ANUAL</t>
  </si>
  <si>
    <t>Valor</t>
  </si>
  <si>
    <t>Diárias (previsão - valor fixo não sujeito a lance e BDI</t>
  </si>
  <si>
    <t>Previsão mensal de deslocamentos  (diárias)  por funcionário</t>
  </si>
  <si>
    <t>TOTAL PARCIAL</t>
  </si>
  <si>
    <t xml:space="preserve">DIÁRIAS </t>
  </si>
  <si>
    <t>Aluguel de Máquinas e Equipamentos</t>
  </si>
  <si>
    <t>3.1</t>
  </si>
  <si>
    <t xml:space="preserve">Aluguel de máquinas e Equipamentos </t>
  </si>
  <si>
    <t>Diárias</t>
  </si>
  <si>
    <t>Tributo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</si>
</sst>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7" formatCode="&quot;R$&quot;\ #,##0.00;\-&quot;R$&quot;\ #,##0.00"/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\-??_);_(@_)"/>
    <numFmt numFmtId="165" formatCode="0.0000%"/>
    <numFmt numFmtId="166" formatCode="&quot;R$&quot;\ #,##0.00"/>
    <numFmt numFmtId="167" formatCode="0.000"/>
    <numFmt numFmtId="168" formatCode="0.0000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64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9"/>
      <color indexed="81"/>
      <name val="Times New Roman"/>
      <family val="1"/>
    </font>
    <font>
      <b/>
      <sz val="13"/>
      <color theme="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5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9"/>
      <color rgb="FFFF0000"/>
      <name val="Calibri"/>
      <family val="2"/>
      <scheme val="minor"/>
    </font>
  </fonts>
  <fills count="42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393939"/>
      </left>
      <right/>
      <top style="thin">
        <color rgb="FF393939"/>
      </top>
      <bottom style="thin">
        <color rgb="FF393939"/>
      </bottom>
      <diagonal/>
    </border>
    <border>
      <left style="thin">
        <color rgb="FF393939"/>
      </left>
      <right/>
      <top/>
      <bottom style="thin">
        <color rgb="FF393939"/>
      </bottom>
      <diagonal/>
    </border>
    <border>
      <left style="thin">
        <color rgb="FF393939"/>
      </left>
      <right/>
      <top style="thin">
        <color rgb="FF393939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2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4" applyNumberFormat="0" applyFill="0" applyAlignment="0" applyProtection="0"/>
    <xf numFmtId="0" fontId="5" fillId="0" borderId="5" applyNumberFormat="0" applyFill="0" applyAlignment="0" applyProtection="0"/>
    <xf numFmtId="0" fontId="6" fillId="0" borderId="6" applyNumberFormat="0" applyFill="0" applyAlignment="0" applyProtection="0"/>
    <xf numFmtId="0" fontId="6" fillId="0" borderId="0" applyNumberFormat="0" applyFill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10" fillId="6" borderId="7" applyNumberFormat="0" applyAlignment="0" applyProtection="0"/>
    <xf numFmtId="0" fontId="11" fillId="7" borderId="8" applyNumberFormat="0" applyAlignment="0" applyProtection="0"/>
    <xf numFmtId="0" fontId="12" fillId="7" borderId="7" applyNumberFormat="0" applyAlignment="0" applyProtection="0"/>
    <xf numFmtId="0" fontId="13" fillId="0" borderId="9" applyNumberFormat="0" applyFill="0" applyAlignment="0" applyProtection="0"/>
    <xf numFmtId="0" fontId="14" fillId="8" borderId="10" applyNumberFormat="0" applyAlignment="0" applyProtection="0"/>
    <xf numFmtId="0" fontId="15" fillId="0" borderId="0" applyNumberFormat="0" applyFill="0" applyBorder="0" applyAlignment="0" applyProtection="0"/>
    <xf numFmtId="0" fontId="1" fillId="9" borderId="11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12" applyNumberFormat="0" applyFill="0" applyAlignment="0" applyProtection="0"/>
    <xf numFmtId="0" fontId="18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8" fillId="25" borderId="0" applyNumberFormat="0" applyBorder="0" applyAlignment="0" applyProtection="0"/>
    <xf numFmtId="0" fontId="18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8" fillId="29" borderId="0" applyNumberFormat="0" applyBorder="0" applyAlignment="0" applyProtection="0"/>
    <xf numFmtId="0" fontId="18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33" borderId="0" applyNumberFormat="0" applyBorder="0" applyAlignment="0" applyProtection="0"/>
    <xf numFmtId="43" fontId="1" fillId="0" borderId="0" applyFont="0" applyFill="0" applyBorder="0" applyAlignment="0" applyProtection="0"/>
    <xf numFmtId="0" fontId="1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64">
    <xf numFmtId="0" fontId="0" fillId="0" borderId="0" xfId="0"/>
    <xf numFmtId="0" fontId="24" fillId="34" borderId="0" xfId="0" applyFont="1" applyFill="1"/>
    <xf numFmtId="0" fontId="23" fillId="34" borderId="0" xfId="0" applyFont="1" applyFill="1" applyAlignment="1">
      <alignment horizontal="center" vertical="center"/>
    </xf>
    <xf numFmtId="0" fontId="25" fillId="34" borderId="0" xfId="0" applyFont="1" applyFill="1" applyAlignment="1">
      <alignment horizontal="center" vertical="center"/>
    </xf>
    <xf numFmtId="0" fontId="27" fillId="34" borderId="0" xfId="0" applyFont="1" applyFill="1" applyBorder="1" applyAlignment="1">
      <alignment horizontal="center" vertical="center"/>
    </xf>
    <xf numFmtId="0" fontId="27" fillId="34" borderId="1" xfId="0" applyFont="1" applyFill="1" applyBorder="1" applyAlignment="1">
      <alignment horizontal="center" vertical="center" wrapText="1"/>
    </xf>
    <xf numFmtId="0" fontId="24" fillId="34" borderId="1" xfId="0" applyFont="1" applyFill="1" applyBorder="1" applyAlignment="1">
      <alignment horizontal="left" vertical="center" wrapText="1"/>
    </xf>
    <xf numFmtId="0" fontId="27" fillId="34" borderId="1" xfId="0" applyFont="1" applyFill="1" applyBorder="1" applyAlignment="1">
      <alignment horizontal="left" vertical="center" wrapText="1"/>
    </xf>
    <xf numFmtId="0" fontId="27" fillId="34" borderId="2" xfId="0" applyFont="1" applyFill="1" applyBorder="1" applyAlignment="1">
      <alignment horizontal="center" vertical="center" wrapText="1"/>
    </xf>
    <xf numFmtId="0" fontId="24" fillId="34" borderId="2" xfId="0" applyFont="1" applyFill="1" applyBorder="1" applyAlignment="1">
      <alignment horizontal="left" vertical="center" wrapText="1"/>
    </xf>
    <xf numFmtId="0" fontId="31" fillId="34" borderId="0" xfId="0" applyFont="1" applyFill="1" applyAlignment="1">
      <alignment vertical="center" wrapText="1"/>
    </xf>
    <xf numFmtId="0" fontId="24" fillId="34" borderId="0" xfId="0" applyFont="1" applyFill="1" applyAlignment="1">
      <alignment vertical="center"/>
    </xf>
    <xf numFmtId="0" fontId="27" fillId="39" borderId="1" xfId="0" applyFont="1" applyFill="1" applyBorder="1" applyAlignment="1">
      <alignment horizontal="center" vertical="center" wrapText="1"/>
    </xf>
    <xf numFmtId="0" fontId="24" fillId="34" borderId="1" xfId="0" applyFont="1" applyFill="1" applyBorder="1" applyAlignment="1">
      <alignment horizontal="center" vertical="center" wrapText="1"/>
    </xf>
    <xf numFmtId="0" fontId="24" fillId="34" borderId="1" xfId="0" applyFont="1" applyFill="1" applyBorder="1" applyAlignment="1">
      <alignment vertical="center" wrapText="1"/>
    </xf>
    <xf numFmtId="0" fontId="28" fillId="34" borderId="1" xfId="0" applyFont="1" applyFill="1" applyBorder="1" applyAlignment="1">
      <alignment vertical="center" wrapText="1"/>
    </xf>
    <xf numFmtId="0" fontId="27" fillId="34" borderId="1" xfId="0" applyFont="1" applyFill="1" applyBorder="1" applyAlignment="1">
      <alignment horizontal="center" vertical="center" wrapText="1"/>
    </xf>
    <xf numFmtId="0" fontId="25" fillId="34" borderId="0" xfId="0" applyFont="1" applyFill="1" applyAlignment="1">
      <alignment vertical="center"/>
    </xf>
    <xf numFmtId="0" fontId="27" fillId="34" borderId="0" xfId="0" applyFont="1" applyFill="1" applyAlignment="1">
      <alignment vertical="center"/>
    </xf>
    <xf numFmtId="165" fontId="24" fillId="34" borderId="1" xfId="1" applyNumberFormat="1" applyFont="1" applyFill="1" applyBorder="1" applyAlignment="1">
      <alignment horizontal="center" vertical="center" wrapText="1"/>
    </xf>
    <xf numFmtId="7" fontId="24" fillId="34" borderId="1" xfId="2" applyNumberFormat="1" applyFont="1" applyFill="1" applyBorder="1" applyAlignment="1">
      <alignment horizontal="right" vertical="center" wrapText="1"/>
    </xf>
    <xf numFmtId="165" fontId="28" fillId="34" borderId="1" xfId="1" applyNumberFormat="1" applyFont="1" applyFill="1" applyBorder="1" applyAlignment="1">
      <alignment horizontal="center" vertical="center" wrapText="1"/>
    </xf>
    <xf numFmtId="7" fontId="27" fillId="34" borderId="1" xfId="0" applyNumberFormat="1" applyFont="1" applyFill="1" applyBorder="1" applyAlignment="1">
      <alignment horizontal="right" vertical="center" wrapText="1"/>
    </xf>
    <xf numFmtId="167" fontId="24" fillId="34" borderId="0" xfId="0" applyNumberFormat="1" applyFont="1" applyFill="1"/>
    <xf numFmtId="0" fontId="27" fillId="34" borderId="0" xfId="0" applyFont="1" applyFill="1" applyBorder="1" applyAlignment="1">
      <alignment vertical="center" wrapText="1"/>
    </xf>
    <xf numFmtId="7" fontId="27" fillId="34" borderId="0" xfId="0" applyNumberFormat="1" applyFont="1" applyFill="1" applyAlignment="1">
      <alignment horizontal="center" vertical="center"/>
    </xf>
    <xf numFmtId="10" fontId="25" fillId="34" borderId="1" xfId="0" applyNumberFormat="1" applyFont="1" applyFill="1" applyBorder="1" applyAlignment="1">
      <alignment horizontal="center" vertical="center" wrapText="1"/>
    </xf>
    <xf numFmtId="7" fontId="24" fillId="34" borderId="1" xfId="0" applyNumberFormat="1" applyFont="1" applyFill="1" applyBorder="1" applyAlignment="1">
      <alignment horizontal="right" vertical="center" wrapText="1"/>
    </xf>
    <xf numFmtId="10" fontId="24" fillId="34" borderId="1" xfId="0" applyNumberFormat="1" applyFont="1" applyFill="1" applyBorder="1" applyAlignment="1">
      <alignment horizontal="center" vertical="center" wrapText="1"/>
    </xf>
    <xf numFmtId="0" fontId="29" fillId="34" borderId="1" xfId="0" applyFont="1" applyFill="1" applyBorder="1" applyAlignment="1">
      <alignment vertical="center" wrapText="1"/>
    </xf>
    <xf numFmtId="10" fontId="25" fillId="34" borderId="1" xfId="1" applyNumberFormat="1" applyFont="1" applyFill="1" applyBorder="1" applyAlignment="1">
      <alignment horizontal="center" vertical="center" wrapText="1"/>
    </xf>
    <xf numFmtId="7" fontId="24" fillId="34" borderId="0" xfId="0" applyNumberFormat="1" applyFont="1" applyFill="1"/>
    <xf numFmtId="10" fontId="27" fillId="34" borderId="1" xfId="0" applyNumberFormat="1" applyFont="1" applyFill="1" applyBorder="1" applyAlignment="1">
      <alignment horizontal="center" vertical="center" wrapText="1"/>
    </xf>
    <xf numFmtId="0" fontId="25" fillId="34" borderId="0" xfId="0" applyFont="1" applyFill="1" applyAlignment="1">
      <alignment vertical="center" wrapText="1"/>
    </xf>
    <xf numFmtId="0" fontId="25" fillId="34" borderId="0" xfId="0" applyFont="1" applyFill="1" applyAlignment="1">
      <alignment horizontal="left" vertical="center"/>
    </xf>
    <xf numFmtId="7" fontId="24" fillId="34" borderId="1" xfId="0" applyNumberFormat="1" applyFont="1" applyFill="1" applyBorder="1" applyAlignment="1">
      <alignment horizontal="center" vertical="center" wrapText="1"/>
    </xf>
    <xf numFmtId="7" fontId="24" fillId="34" borderId="1" xfId="2" applyNumberFormat="1" applyFont="1" applyFill="1" applyBorder="1" applyAlignment="1">
      <alignment horizontal="center" vertical="center" wrapText="1"/>
    </xf>
    <xf numFmtId="0" fontId="28" fillId="34" borderId="1" xfId="0" applyFont="1" applyFill="1" applyBorder="1" applyAlignment="1">
      <alignment horizontal="center" vertical="center" wrapText="1"/>
    </xf>
    <xf numFmtId="7" fontId="28" fillId="34" borderId="1" xfId="2" applyNumberFormat="1" applyFont="1" applyFill="1" applyBorder="1" applyAlignment="1">
      <alignment horizontal="center" vertical="center" wrapText="1"/>
    </xf>
    <xf numFmtId="8" fontId="28" fillId="34" borderId="1" xfId="0" applyNumberFormat="1" applyFont="1" applyFill="1" applyBorder="1" applyAlignment="1">
      <alignment horizontal="center" vertical="center"/>
    </xf>
    <xf numFmtId="7" fontId="28" fillId="34" borderId="1" xfId="0" applyNumberFormat="1" applyFont="1" applyFill="1" applyBorder="1" applyAlignment="1">
      <alignment horizontal="center" vertical="center" wrapText="1"/>
    </xf>
    <xf numFmtId="7" fontId="27" fillId="34" borderId="1" xfId="0" applyNumberFormat="1" applyFont="1" applyFill="1" applyBorder="1" applyAlignment="1">
      <alignment horizontal="center" vertical="center" wrapText="1"/>
    </xf>
    <xf numFmtId="2" fontId="24" fillId="34" borderId="0" xfId="0" applyNumberFormat="1" applyFont="1" applyFill="1"/>
    <xf numFmtId="0" fontId="27" fillId="34" borderId="0" xfId="0" applyFont="1" applyFill="1" applyAlignment="1">
      <alignment horizontal="center" vertical="center"/>
    </xf>
    <xf numFmtId="7" fontId="23" fillId="34" borderId="0" xfId="0" applyNumberFormat="1" applyFont="1" applyFill="1" applyAlignment="1">
      <alignment horizontal="center" vertical="center"/>
    </xf>
    <xf numFmtId="168" fontId="24" fillId="34" borderId="0" xfId="0" applyNumberFormat="1" applyFont="1" applyFill="1"/>
    <xf numFmtId="0" fontId="24" fillId="34" borderId="0" xfId="0" applyNumberFormat="1" applyFont="1" applyFill="1"/>
    <xf numFmtId="0" fontId="24" fillId="34" borderId="1" xfId="0" applyFont="1" applyFill="1" applyBorder="1" applyAlignment="1">
      <alignment horizontal="justify" vertical="center" wrapText="1"/>
    </xf>
    <xf numFmtId="10" fontId="24" fillId="34" borderId="1" xfId="1" applyNumberFormat="1" applyFont="1" applyFill="1" applyBorder="1" applyAlignment="1">
      <alignment horizontal="center" vertical="center" wrapText="1"/>
    </xf>
    <xf numFmtId="10" fontId="24" fillId="34" borderId="0" xfId="0" applyNumberFormat="1" applyFont="1" applyFill="1"/>
    <xf numFmtId="0" fontId="24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vertical="center" wrapText="1"/>
    </xf>
    <xf numFmtId="7" fontId="24" fillId="0" borderId="1" xfId="2" applyNumberFormat="1" applyFont="1" applyBorder="1" applyAlignment="1">
      <alignment horizontal="right" vertical="center" wrapText="1"/>
    </xf>
    <xf numFmtId="0" fontId="15" fillId="34" borderId="0" xfId="0" applyFont="1" applyFill="1" applyAlignment="1">
      <alignment vertical="center"/>
    </xf>
    <xf numFmtId="0" fontId="15" fillId="34" borderId="0" xfId="0" applyFont="1" applyFill="1" applyAlignment="1">
      <alignment vertical="center" wrapText="1"/>
    </xf>
    <xf numFmtId="0" fontId="20" fillId="34" borderId="0" xfId="0" applyFont="1" applyFill="1" applyAlignment="1">
      <alignment horizontal="left" vertical="center" wrapText="1"/>
    </xf>
    <xf numFmtId="0" fontId="26" fillId="34" borderId="0" xfId="0" applyFont="1" applyFill="1" applyAlignment="1">
      <alignment horizontal="left" vertical="center" wrapText="1"/>
    </xf>
    <xf numFmtId="0" fontId="26" fillId="39" borderId="1" xfId="0" applyFont="1" applyFill="1" applyBorder="1" applyAlignment="1">
      <alignment horizontal="center" vertical="center" wrapText="1"/>
    </xf>
    <xf numFmtId="0" fontId="26" fillId="34" borderId="1" xfId="0" applyFont="1" applyFill="1" applyBorder="1" applyAlignment="1">
      <alignment horizontal="center" vertical="center" wrapText="1"/>
    </xf>
    <xf numFmtId="0" fontId="32" fillId="34" borderId="1" xfId="0" applyFont="1" applyFill="1" applyBorder="1" applyAlignment="1">
      <alignment horizontal="left" vertical="center" wrapText="1"/>
    </xf>
    <xf numFmtId="0" fontId="0" fillId="34" borderId="0" xfId="0" applyFont="1" applyFill="1" applyAlignment="1">
      <alignment vertical="center"/>
    </xf>
    <xf numFmtId="7" fontId="23" fillId="34" borderId="1" xfId="2" applyNumberFormat="1" applyFont="1" applyFill="1" applyBorder="1" applyAlignment="1">
      <alignment vertical="center" wrapText="1"/>
    </xf>
    <xf numFmtId="0" fontId="24" fillId="34" borderId="1" xfId="0" applyFont="1" applyFill="1" applyBorder="1" applyAlignment="1">
      <alignment horizontal="center" vertical="center" wrapText="1"/>
    </xf>
    <xf numFmtId="0" fontId="15" fillId="34" borderId="0" xfId="0" applyFont="1" applyFill="1" applyAlignment="1">
      <alignment horizontal="left" vertical="center"/>
    </xf>
    <xf numFmtId="0" fontId="23" fillId="34" borderId="0" xfId="0" applyFont="1" applyFill="1" applyAlignment="1">
      <alignment horizontal="left" vertical="center"/>
    </xf>
    <xf numFmtId="0" fontId="24" fillId="34" borderId="0" xfId="0" applyFont="1" applyFill="1" applyAlignment="1">
      <alignment horizontal="center" vertical="center"/>
    </xf>
    <xf numFmtId="0" fontId="27" fillId="2" borderId="0" xfId="0" applyFont="1" applyFill="1" applyBorder="1" applyAlignment="1">
      <alignment horizontal="left" vertical="center"/>
    </xf>
    <xf numFmtId="0" fontId="27" fillId="2" borderId="0" xfId="0" applyFont="1" applyFill="1" applyBorder="1" applyAlignment="1">
      <alignment vertical="center"/>
    </xf>
    <xf numFmtId="0" fontId="27" fillId="2" borderId="0" xfId="0" applyFont="1" applyFill="1" applyBorder="1" applyAlignment="1">
      <alignment horizontal="center" vertical="center"/>
    </xf>
    <xf numFmtId="0" fontId="27" fillId="34" borderId="1" xfId="0" applyFont="1" applyFill="1" applyBorder="1" applyAlignment="1">
      <alignment vertical="center" wrapText="1"/>
    </xf>
    <xf numFmtId="0" fontId="24" fillId="34" borderId="0" xfId="0" applyFont="1" applyFill="1" applyAlignment="1">
      <alignment horizontal="center" vertical="center" wrapText="1"/>
    </xf>
    <xf numFmtId="166" fontId="24" fillId="34" borderId="1" xfId="0" applyNumberFormat="1" applyFont="1" applyFill="1" applyBorder="1" applyAlignment="1">
      <alignment horizontal="center" vertical="center" wrapText="1"/>
    </xf>
    <xf numFmtId="166" fontId="24" fillId="34" borderId="0" xfId="0" applyNumberFormat="1" applyFont="1" applyFill="1" applyAlignment="1">
      <alignment horizontal="center" vertical="center"/>
    </xf>
    <xf numFmtId="166" fontId="36" fillId="0" borderId="15" xfId="0" applyNumberFormat="1" applyFont="1" applyFill="1" applyBorder="1" applyAlignment="1">
      <alignment horizontal="center" vertical="center" wrapText="1"/>
    </xf>
    <xf numFmtId="0" fontId="24" fillId="34" borderId="0" xfId="0" applyFont="1" applyFill="1" applyBorder="1" applyAlignment="1">
      <alignment vertical="center" wrapText="1"/>
    </xf>
    <xf numFmtId="0" fontId="24" fillId="34" borderId="0" xfId="0" applyFont="1" applyFill="1" applyBorder="1" applyAlignment="1">
      <alignment horizontal="center" vertical="center"/>
    </xf>
    <xf numFmtId="166" fontId="30" fillId="34" borderId="1" xfId="0" applyNumberFormat="1" applyFont="1" applyFill="1" applyBorder="1" applyAlignment="1">
      <alignment horizontal="center" vertical="center" wrapText="1"/>
    </xf>
    <xf numFmtId="0" fontId="24" fillId="34" borderId="0" xfId="0" applyFont="1" applyFill="1" applyBorder="1" applyAlignment="1">
      <alignment horizontal="left" vertical="center" wrapText="1" indent="2"/>
    </xf>
    <xf numFmtId="166" fontId="30" fillId="2" borderId="1" xfId="0" applyNumberFormat="1" applyFont="1" applyFill="1" applyBorder="1" applyAlignment="1">
      <alignment horizontal="center" vertical="center" wrapText="1"/>
    </xf>
    <xf numFmtId="0" fontId="24" fillId="34" borderId="0" xfId="0" applyFont="1" applyFill="1" applyBorder="1" applyAlignment="1">
      <alignment horizontal="center" vertical="center" wrapText="1"/>
    </xf>
    <xf numFmtId="0" fontId="0" fillId="34" borderId="0" xfId="0" applyFont="1" applyFill="1" applyAlignment="1">
      <alignment horizontal="center" vertical="center"/>
    </xf>
    <xf numFmtId="0" fontId="27" fillId="34" borderId="1" xfId="0" applyFont="1" applyFill="1" applyBorder="1" applyAlignment="1">
      <alignment horizontal="center" vertical="center"/>
    </xf>
    <xf numFmtId="0" fontId="0" fillId="34" borderId="0" xfId="0" applyFont="1" applyFill="1" applyAlignment="1">
      <alignment horizontal="center" vertical="center" wrapText="1"/>
    </xf>
    <xf numFmtId="0" fontId="24" fillId="34" borderId="1" xfId="0" applyFont="1" applyFill="1" applyBorder="1" applyAlignment="1">
      <alignment horizontal="center" vertical="center"/>
    </xf>
    <xf numFmtId="0" fontId="36" fillId="34" borderId="1" xfId="0" applyFont="1" applyFill="1" applyBorder="1" applyAlignment="1">
      <alignment horizontal="left" vertical="center" wrapText="1"/>
    </xf>
    <xf numFmtId="44" fontId="24" fillId="34" borderId="1" xfId="53" applyFont="1" applyFill="1" applyBorder="1" applyAlignment="1">
      <alignment horizontal="center" vertical="center"/>
    </xf>
    <xf numFmtId="44" fontId="24" fillId="34" borderId="1" xfId="0" applyNumberFormat="1" applyFont="1" applyFill="1" applyBorder="1" applyAlignment="1">
      <alignment vertical="center"/>
    </xf>
    <xf numFmtId="0" fontId="27" fillId="37" borderId="1" xfId="0" applyFont="1" applyFill="1" applyBorder="1" applyAlignment="1">
      <alignment vertical="center"/>
    </xf>
    <xf numFmtId="44" fontId="39" fillId="37" borderId="1" xfId="53" applyFont="1" applyFill="1" applyBorder="1" applyAlignment="1">
      <alignment horizontal="center" vertical="center"/>
    </xf>
    <xf numFmtId="44" fontId="0" fillId="34" borderId="0" xfId="53" applyFont="1" applyFill="1" applyAlignment="1">
      <alignment horizontal="center" vertical="center"/>
    </xf>
    <xf numFmtId="166" fontId="36" fillId="0" borderId="1" xfId="0" applyNumberFormat="1" applyFont="1" applyFill="1" applyBorder="1" applyAlignment="1">
      <alignment horizontal="center" vertical="center" wrapText="1"/>
    </xf>
    <xf numFmtId="166" fontId="24" fillId="34" borderId="15" xfId="0" applyNumberFormat="1" applyFont="1" applyFill="1" applyBorder="1" applyAlignment="1">
      <alignment horizontal="center" vertical="center" wrapText="1"/>
    </xf>
    <xf numFmtId="166" fontId="24" fillId="34" borderId="16" xfId="0" applyNumberFormat="1" applyFont="1" applyFill="1" applyBorder="1" applyAlignment="1">
      <alignment horizontal="center" vertical="center" wrapText="1"/>
    </xf>
    <xf numFmtId="166" fontId="24" fillId="34" borderId="17" xfId="0" applyNumberFormat="1" applyFont="1" applyFill="1" applyBorder="1" applyAlignment="1">
      <alignment horizontal="center" vertical="center" wrapText="1"/>
    </xf>
    <xf numFmtId="166" fontId="36" fillId="34" borderId="1" xfId="0" applyNumberFormat="1" applyFont="1" applyFill="1" applyBorder="1" applyAlignment="1">
      <alignment horizontal="center" vertical="center" wrapText="1"/>
    </xf>
    <xf numFmtId="7" fontId="27" fillId="34" borderId="1" xfId="0" applyNumberFormat="1" applyFont="1" applyFill="1" applyBorder="1" applyAlignment="1">
      <alignment horizontal="center" vertical="center" wrapText="1"/>
    </xf>
    <xf numFmtId="7" fontId="24" fillId="34" borderId="1" xfId="0" applyNumberFormat="1" applyFont="1" applyFill="1" applyBorder="1" applyAlignment="1">
      <alignment horizontal="center" vertical="center" wrapText="1"/>
    </xf>
    <xf numFmtId="0" fontId="15" fillId="34" borderId="0" xfId="0" applyFont="1" applyFill="1" applyAlignment="1">
      <alignment horizontal="left" vertical="center"/>
    </xf>
    <xf numFmtId="0" fontId="27" fillId="39" borderId="1" xfId="0" applyFont="1" applyFill="1" applyBorder="1" applyAlignment="1">
      <alignment horizontal="center" vertical="center" wrapText="1"/>
    </xf>
    <xf numFmtId="0" fontId="24" fillId="34" borderId="1" xfId="0" applyFont="1" applyFill="1" applyBorder="1" applyAlignment="1">
      <alignment horizontal="center" vertical="center" wrapText="1"/>
    </xf>
    <xf numFmtId="0" fontId="27" fillId="34" borderId="1" xfId="0" applyFont="1" applyFill="1" applyBorder="1" applyAlignment="1">
      <alignment horizontal="center" vertical="center" wrapText="1"/>
    </xf>
    <xf numFmtId="0" fontId="20" fillId="34" borderId="0" xfId="0" applyFont="1" applyFill="1" applyAlignment="1">
      <alignment horizontal="left" vertical="center" wrapText="1"/>
    </xf>
    <xf numFmtId="7" fontId="28" fillId="34" borderId="1" xfId="0" applyNumberFormat="1" applyFont="1" applyFill="1" applyBorder="1" applyAlignment="1">
      <alignment horizontal="center" vertical="center" wrapText="1"/>
    </xf>
    <xf numFmtId="7" fontId="28" fillId="34" borderId="1" xfId="2" applyNumberFormat="1" applyFont="1" applyFill="1" applyBorder="1" applyAlignment="1">
      <alignment horizontal="center" vertical="center" wrapText="1"/>
    </xf>
    <xf numFmtId="7" fontId="24" fillId="34" borderId="1" xfId="2" applyNumberFormat="1" applyFont="1" applyFill="1" applyBorder="1" applyAlignment="1">
      <alignment horizontal="center" vertical="center" wrapText="1"/>
    </xf>
    <xf numFmtId="0" fontId="23" fillId="34" borderId="0" xfId="0" applyFont="1" applyFill="1" applyAlignment="1">
      <alignment horizontal="left" vertical="center"/>
    </xf>
    <xf numFmtId="0" fontId="25" fillId="34" borderId="0" xfId="0" applyFont="1" applyFill="1" applyAlignment="1">
      <alignment horizontal="center" vertical="center"/>
    </xf>
    <xf numFmtId="0" fontId="26" fillId="34" borderId="0" xfId="0" applyFont="1" applyFill="1" applyAlignment="1">
      <alignment horizontal="left" vertical="center" wrapText="1"/>
    </xf>
    <xf numFmtId="7" fontId="27" fillId="34" borderId="1" xfId="0" applyNumberFormat="1" applyFont="1" applyFill="1" applyBorder="1" applyAlignment="1">
      <alignment horizontal="center" vertical="center" wrapText="1"/>
    </xf>
    <xf numFmtId="7" fontId="24" fillId="34" borderId="1" xfId="0" applyNumberFormat="1" applyFont="1" applyFill="1" applyBorder="1" applyAlignment="1">
      <alignment horizontal="center" vertical="center" wrapText="1"/>
    </xf>
    <xf numFmtId="0" fontId="15" fillId="34" borderId="0" xfId="0" applyFont="1" applyFill="1" applyAlignment="1">
      <alignment horizontal="left" vertical="center"/>
    </xf>
    <xf numFmtId="0" fontId="27" fillId="39" borderId="1" xfId="0" applyFont="1" applyFill="1" applyBorder="1" applyAlignment="1">
      <alignment horizontal="center" vertical="center" wrapText="1"/>
    </xf>
    <xf numFmtId="0" fontId="24" fillId="34" borderId="1" xfId="0" applyFont="1" applyFill="1" applyBorder="1" applyAlignment="1">
      <alignment horizontal="center" vertical="center" wrapText="1"/>
    </xf>
    <xf numFmtId="0" fontId="27" fillId="34" borderId="1" xfId="0" applyFont="1" applyFill="1" applyBorder="1" applyAlignment="1">
      <alignment horizontal="center" vertical="center" wrapText="1"/>
    </xf>
    <xf numFmtId="0" fontId="20" fillId="34" borderId="0" xfId="0" applyFont="1" applyFill="1" applyAlignment="1">
      <alignment horizontal="left" vertical="center" wrapText="1"/>
    </xf>
    <xf numFmtId="7" fontId="28" fillId="34" borderId="1" xfId="0" applyNumberFormat="1" applyFont="1" applyFill="1" applyBorder="1" applyAlignment="1">
      <alignment horizontal="center" vertical="center" wrapText="1"/>
    </xf>
    <xf numFmtId="7" fontId="28" fillId="34" borderId="1" xfId="2" applyNumberFormat="1" applyFont="1" applyFill="1" applyBorder="1" applyAlignment="1">
      <alignment horizontal="center" vertical="center" wrapText="1"/>
    </xf>
    <xf numFmtId="7" fontId="24" fillId="34" borderId="1" xfId="2" applyNumberFormat="1" applyFont="1" applyFill="1" applyBorder="1" applyAlignment="1">
      <alignment horizontal="center" vertical="center" wrapText="1"/>
    </xf>
    <xf numFmtId="0" fontId="23" fillId="34" borderId="0" xfId="0" applyFont="1" applyFill="1" applyAlignment="1">
      <alignment horizontal="left" vertical="center"/>
    </xf>
    <xf numFmtId="0" fontId="25" fillId="34" borderId="0" xfId="0" applyFont="1" applyFill="1" applyAlignment="1">
      <alignment horizontal="center" vertical="center"/>
    </xf>
    <xf numFmtId="0" fontId="26" fillId="34" borderId="0" xfId="0" applyFont="1" applyFill="1" applyAlignment="1">
      <alignment horizontal="left" vertical="center" wrapText="1"/>
    </xf>
    <xf numFmtId="0" fontId="23" fillId="41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4" fontId="0" fillId="0" borderId="1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0" xfId="0" applyFill="1"/>
    <xf numFmtId="0" fontId="0" fillId="0" borderId="1" xfId="0" applyBorder="1"/>
    <xf numFmtId="4" fontId="17" fillId="0" borderId="1" xfId="0" applyNumberFormat="1" applyFont="1" applyBorder="1" applyAlignment="1">
      <alignment horizontal="center" vertical="center"/>
    </xf>
    <xf numFmtId="0" fontId="0" fillId="34" borderId="1" xfId="0" applyFill="1" applyBorder="1" applyAlignment="1">
      <alignment horizontal="center" vertical="center" wrapText="1"/>
    </xf>
    <xf numFmtId="0" fontId="0" fillId="34" borderId="1" xfId="0" applyFill="1" applyBorder="1" applyAlignment="1">
      <alignment horizontal="left" vertical="center" wrapText="1"/>
    </xf>
    <xf numFmtId="0" fontId="0" fillId="34" borderId="1" xfId="0" applyFill="1" applyBorder="1"/>
    <xf numFmtId="0" fontId="23" fillId="34" borderId="0" xfId="0" applyFont="1" applyFill="1" applyAlignment="1">
      <alignment horizontal="left" vertical="center"/>
    </xf>
    <xf numFmtId="0" fontId="25" fillId="34" borderId="0" xfId="0" applyFont="1" applyFill="1" applyAlignment="1">
      <alignment horizontal="center" vertical="center"/>
    </xf>
    <xf numFmtId="0" fontId="26" fillId="34" borderId="0" xfId="0" applyFont="1" applyFill="1" applyAlignment="1">
      <alignment horizontal="left" vertical="center" wrapText="1"/>
    </xf>
    <xf numFmtId="0" fontId="15" fillId="34" borderId="0" xfId="0" applyFont="1" applyFill="1" applyAlignment="1">
      <alignment horizontal="left" vertical="center"/>
    </xf>
    <xf numFmtId="7" fontId="28" fillId="34" borderId="1" xfId="2" applyNumberFormat="1" applyFont="1" applyFill="1" applyBorder="1" applyAlignment="1">
      <alignment horizontal="center" vertical="center" wrapText="1"/>
    </xf>
    <xf numFmtId="7" fontId="24" fillId="34" borderId="1" xfId="2" applyNumberFormat="1" applyFont="1" applyFill="1" applyBorder="1" applyAlignment="1">
      <alignment horizontal="center" vertical="center" wrapText="1"/>
    </xf>
    <xf numFmtId="0" fontId="27" fillId="34" borderId="1" xfId="0" applyFont="1" applyFill="1" applyBorder="1" applyAlignment="1">
      <alignment horizontal="center" vertical="center" wrapText="1"/>
    </xf>
    <xf numFmtId="0" fontId="20" fillId="34" borderId="0" xfId="0" applyFont="1" applyFill="1" applyAlignment="1">
      <alignment horizontal="left" vertical="center" wrapText="1"/>
    </xf>
    <xf numFmtId="0" fontId="27" fillId="39" borderId="1" xfId="0" applyFont="1" applyFill="1" applyBorder="1" applyAlignment="1">
      <alignment horizontal="center" vertical="center" wrapText="1"/>
    </xf>
    <xf numFmtId="7" fontId="28" fillId="34" borderId="1" xfId="0" applyNumberFormat="1" applyFont="1" applyFill="1" applyBorder="1" applyAlignment="1">
      <alignment horizontal="center" vertical="center" wrapText="1"/>
    </xf>
    <xf numFmtId="7" fontId="24" fillId="34" borderId="1" xfId="0" applyNumberFormat="1" applyFont="1" applyFill="1" applyBorder="1" applyAlignment="1">
      <alignment horizontal="center" vertical="center" wrapText="1"/>
    </xf>
    <xf numFmtId="7" fontId="27" fillId="34" borderId="1" xfId="0" applyNumberFormat="1" applyFont="1" applyFill="1" applyBorder="1" applyAlignment="1">
      <alignment horizontal="center" vertical="center" wrapText="1"/>
    </xf>
    <xf numFmtId="0" fontId="24" fillId="34" borderId="1" xfId="0" applyFont="1" applyFill="1" applyBorder="1" applyAlignment="1">
      <alignment horizontal="center" vertical="center" wrapText="1"/>
    </xf>
    <xf numFmtId="7" fontId="27" fillId="34" borderId="1" xfId="0" applyNumberFormat="1" applyFont="1" applyFill="1" applyBorder="1" applyAlignment="1">
      <alignment horizontal="center" vertical="center" wrapText="1"/>
    </xf>
    <xf numFmtId="7" fontId="24" fillId="34" borderId="1" xfId="0" applyNumberFormat="1" applyFont="1" applyFill="1" applyBorder="1" applyAlignment="1">
      <alignment horizontal="center" vertical="center" wrapText="1"/>
    </xf>
    <xf numFmtId="0" fontId="15" fillId="34" borderId="0" xfId="0" applyFont="1" applyFill="1" applyAlignment="1">
      <alignment horizontal="left" vertical="center"/>
    </xf>
    <xf numFmtId="0" fontId="27" fillId="39" borderId="1" xfId="0" applyFont="1" applyFill="1" applyBorder="1" applyAlignment="1">
      <alignment horizontal="center" vertical="center" wrapText="1"/>
    </xf>
    <xf numFmtId="0" fontId="24" fillId="34" borderId="1" xfId="0" applyFont="1" applyFill="1" applyBorder="1" applyAlignment="1">
      <alignment horizontal="center" vertical="center" wrapText="1"/>
    </xf>
    <xf numFmtId="0" fontId="27" fillId="34" borderId="1" xfId="0" applyFont="1" applyFill="1" applyBorder="1" applyAlignment="1">
      <alignment horizontal="center" vertical="center" wrapText="1"/>
    </xf>
    <xf numFmtId="0" fontId="20" fillId="34" borderId="0" xfId="0" applyFont="1" applyFill="1" applyAlignment="1">
      <alignment horizontal="left" vertical="center" wrapText="1"/>
    </xf>
    <xf numFmtId="7" fontId="28" fillId="34" borderId="1" xfId="0" applyNumberFormat="1" applyFont="1" applyFill="1" applyBorder="1" applyAlignment="1">
      <alignment horizontal="center" vertical="center" wrapText="1"/>
    </xf>
    <xf numFmtId="7" fontId="28" fillId="34" borderId="1" xfId="2" applyNumberFormat="1" applyFont="1" applyFill="1" applyBorder="1" applyAlignment="1">
      <alignment horizontal="center" vertical="center" wrapText="1"/>
    </xf>
    <xf numFmtId="7" fontId="24" fillId="34" borderId="1" xfId="2" applyNumberFormat="1" applyFont="1" applyFill="1" applyBorder="1" applyAlignment="1">
      <alignment horizontal="center" vertical="center" wrapText="1"/>
    </xf>
    <xf numFmtId="0" fontId="23" fillId="34" borderId="0" xfId="0" applyFont="1" applyFill="1" applyAlignment="1">
      <alignment horizontal="left" vertical="center"/>
    </xf>
    <xf numFmtId="0" fontId="25" fillId="34" borderId="0" xfId="0" applyFont="1" applyFill="1" applyAlignment="1">
      <alignment horizontal="center" vertical="center"/>
    </xf>
    <xf numFmtId="0" fontId="26" fillId="34" borderId="0" xfId="0" applyFont="1" applyFill="1" applyAlignment="1">
      <alignment horizontal="left" vertical="center" wrapText="1"/>
    </xf>
    <xf numFmtId="0" fontId="23" fillId="34" borderId="0" xfId="0" applyFont="1" applyFill="1" applyAlignment="1">
      <alignment horizontal="left" vertical="center"/>
    </xf>
    <xf numFmtId="0" fontId="25" fillId="34" borderId="0" xfId="0" applyFont="1" applyFill="1" applyAlignment="1">
      <alignment horizontal="center" vertical="center"/>
    </xf>
    <xf numFmtId="0" fontId="26" fillId="34" borderId="0" xfId="0" applyFont="1" applyFill="1" applyAlignment="1">
      <alignment horizontal="left" vertical="center" wrapText="1"/>
    </xf>
    <xf numFmtId="7" fontId="24" fillId="34" borderId="1" xfId="2" applyNumberFormat="1" applyFont="1" applyFill="1" applyBorder="1" applyAlignment="1">
      <alignment horizontal="center" vertical="center" wrapText="1"/>
    </xf>
    <xf numFmtId="7" fontId="28" fillId="34" borderId="1" xfId="2" applyNumberFormat="1" applyFont="1" applyFill="1" applyBorder="1" applyAlignment="1">
      <alignment horizontal="center" vertical="center" wrapText="1"/>
    </xf>
    <xf numFmtId="0" fontId="15" fillId="34" borderId="0" xfId="0" applyFont="1" applyFill="1" applyAlignment="1">
      <alignment horizontal="left" vertical="center"/>
    </xf>
    <xf numFmtId="0" fontId="27" fillId="34" borderId="1" xfId="0" applyFont="1" applyFill="1" applyBorder="1" applyAlignment="1">
      <alignment horizontal="center" vertical="center" wrapText="1"/>
    </xf>
    <xf numFmtId="0" fontId="20" fillId="34" borderId="0" xfId="0" applyFont="1" applyFill="1" applyAlignment="1">
      <alignment horizontal="left" vertical="center" wrapText="1"/>
    </xf>
    <xf numFmtId="7" fontId="24" fillId="34" borderId="1" xfId="0" applyNumberFormat="1" applyFont="1" applyFill="1" applyBorder="1" applyAlignment="1">
      <alignment horizontal="center" vertical="center" wrapText="1"/>
    </xf>
    <xf numFmtId="7" fontId="27" fillId="34" borderId="1" xfId="0" applyNumberFormat="1" applyFont="1" applyFill="1" applyBorder="1" applyAlignment="1">
      <alignment horizontal="center" vertical="center" wrapText="1"/>
    </xf>
    <xf numFmtId="0" fontId="27" fillId="39" borderId="1" xfId="0" applyFont="1" applyFill="1" applyBorder="1" applyAlignment="1">
      <alignment horizontal="center" vertical="center" wrapText="1"/>
    </xf>
    <xf numFmtId="7" fontId="28" fillId="34" borderId="1" xfId="0" applyNumberFormat="1" applyFont="1" applyFill="1" applyBorder="1" applyAlignment="1">
      <alignment horizontal="center" vertical="center" wrapText="1"/>
    </xf>
    <xf numFmtId="0" fontId="24" fillId="34" borderId="1" xfId="0" applyFont="1" applyFill="1" applyBorder="1" applyAlignment="1">
      <alignment horizontal="center" vertical="center" wrapText="1"/>
    </xf>
    <xf numFmtId="0" fontId="27" fillId="34" borderId="1" xfId="0" applyFont="1" applyFill="1" applyBorder="1" applyAlignment="1">
      <alignment horizontal="center" vertical="center" wrapText="1"/>
    </xf>
    <xf numFmtId="0" fontId="27" fillId="37" borderId="0" xfId="0" applyFont="1" applyFill="1" applyBorder="1" applyAlignment="1">
      <alignment horizontal="center" vertical="center"/>
    </xf>
    <xf numFmtId="0" fontId="27" fillId="37" borderId="0" xfId="0" applyFont="1" applyFill="1" applyBorder="1" applyAlignment="1">
      <alignment vertical="center"/>
    </xf>
    <xf numFmtId="44" fontId="39" fillId="37" borderId="0" xfId="53" applyFont="1" applyFill="1" applyBorder="1" applyAlignment="1">
      <alignment horizontal="center" vertical="center"/>
    </xf>
    <xf numFmtId="0" fontId="0" fillId="0" borderId="0" xfId="0" applyBorder="1"/>
    <xf numFmtId="0" fontId="17" fillId="0" borderId="0" xfId="0" applyFont="1" applyBorder="1" applyAlignment="1">
      <alignment horizontal="center" vertical="center"/>
    </xf>
    <xf numFmtId="4" fontId="17" fillId="0" borderId="0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Font="1" applyBorder="1"/>
    <xf numFmtId="0" fontId="17" fillId="0" borderId="1" xfId="0" applyFont="1" applyBorder="1"/>
    <xf numFmtId="10" fontId="0" fillId="0" borderId="1" xfId="0" applyNumberFormat="1" applyBorder="1"/>
    <xf numFmtId="7" fontId="28" fillId="34" borderId="1" xfId="2" applyNumberFormat="1" applyFont="1" applyFill="1" applyBorder="1" applyAlignment="1">
      <alignment horizontal="center" vertical="center" wrapText="1"/>
    </xf>
    <xf numFmtId="7" fontId="28" fillId="34" borderId="1" xfId="0" applyNumberFormat="1" applyFont="1" applyFill="1" applyBorder="1" applyAlignment="1">
      <alignment horizontal="center" vertical="center" wrapText="1"/>
    </xf>
    <xf numFmtId="10" fontId="17" fillId="0" borderId="3" xfId="0" applyNumberFormat="1" applyFont="1" applyBorder="1" applyAlignment="1">
      <alignment horizontal="center" vertical="center"/>
    </xf>
    <xf numFmtId="0" fontId="23" fillId="34" borderId="0" xfId="0" applyFont="1" applyFill="1" applyBorder="1" applyAlignment="1">
      <alignment horizontal="center" vertical="center" wrapText="1"/>
    </xf>
    <xf numFmtId="0" fontId="32" fillId="34" borderId="0" xfId="0" applyFont="1" applyFill="1" applyBorder="1"/>
    <xf numFmtId="0" fontId="0" fillId="34" borderId="1" xfId="0" applyFill="1" applyBorder="1" applyAlignment="1">
      <alignment horizontal="center" vertical="center"/>
    </xf>
    <xf numFmtId="0" fontId="32" fillId="0" borderId="0" xfId="0" applyFont="1" applyBorder="1"/>
    <xf numFmtId="0" fontId="27" fillId="3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7" fillId="0" borderId="3" xfId="0" applyFont="1" applyBorder="1" applyAlignment="1">
      <alignment horizontal="center"/>
    </xf>
    <xf numFmtId="166" fontId="0" fillId="34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0" borderId="22" xfId="0" applyBorder="1" applyAlignment="1"/>
    <xf numFmtId="0" fontId="0" fillId="0" borderId="22" xfId="0" applyBorder="1" applyAlignment="1">
      <alignment horizontal="center"/>
    </xf>
    <xf numFmtId="0" fontId="0" fillId="0" borderId="22" xfId="0" applyBorder="1"/>
    <xf numFmtId="0" fontId="17" fillId="0" borderId="13" xfId="0" applyFont="1" applyBorder="1" applyAlignment="1">
      <alignment horizontal="center"/>
    </xf>
    <xf numFmtId="166" fontId="0" fillId="0" borderId="3" xfId="0" applyNumberFormat="1" applyBorder="1"/>
    <xf numFmtId="166" fontId="0" fillId="0" borderId="1" xfId="0" applyNumberFormat="1" applyBorder="1" applyAlignment="1">
      <alignment horizontal="center"/>
    </xf>
    <xf numFmtId="166" fontId="0" fillId="0" borderId="1" xfId="0" applyNumberFormat="1" applyBorder="1" applyAlignment="1">
      <alignment horizontal="center" vertical="center"/>
    </xf>
    <xf numFmtId="10" fontId="0" fillId="0" borderId="3" xfId="0" applyNumberFormat="1" applyBorder="1"/>
    <xf numFmtId="166" fontId="17" fillId="0" borderId="1" xfId="0" applyNumberFormat="1" applyFont="1" applyBorder="1" applyAlignment="1">
      <alignment horizontal="center"/>
    </xf>
    <xf numFmtId="166" fontId="0" fillId="0" borderId="3" xfId="0" applyNumberForma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166" fontId="17" fillId="0" borderId="1" xfId="0" applyNumberFormat="1" applyFont="1" applyBorder="1" applyAlignment="1">
      <alignment horizontal="center" vertical="center"/>
    </xf>
    <xf numFmtId="0" fontId="17" fillId="0" borderId="0" xfId="0" applyFont="1"/>
    <xf numFmtId="166" fontId="0" fillId="0" borderId="3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2" fillId="34" borderId="0" xfId="0" applyFont="1" applyFill="1" applyAlignment="1">
      <alignment wrapText="1"/>
    </xf>
    <xf numFmtId="0" fontId="0" fillId="0" borderId="1" xfId="0" applyBorder="1" applyAlignment="1">
      <alignment horizontal="center" vertical="center"/>
    </xf>
    <xf numFmtId="166" fontId="27" fillId="0" borderId="2" xfId="0" applyNumberFormat="1" applyFont="1" applyBorder="1" applyAlignment="1">
      <alignment horizontal="center"/>
    </xf>
    <xf numFmtId="0" fontId="17" fillId="0" borderId="1" xfId="0" applyFont="1" applyFill="1" applyBorder="1" applyAlignment="1">
      <alignment horizontal="center" vertical="center"/>
    </xf>
    <xf numFmtId="166" fontId="0" fillId="0" borderId="0" xfId="0" applyNumberFormat="1"/>
    <xf numFmtId="166" fontId="0" fillId="0" borderId="1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166" fontId="0" fillId="0" borderId="0" xfId="0" applyNumberFormat="1" applyBorder="1"/>
    <xf numFmtId="166" fontId="17" fillId="0" borderId="1" xfId="0" applyNumberFormat="1" applyFont="1" applyBorder="1" applyAlignment="1">
      <alignment horizontal="center"/>
    </xf>
    <xf numFmtId="166" fontId="17" fillId="0" borderId="24" xfId="0" applyNumberFormat="1" applyFont="1" applyBorder="1" applyAlignment="1">
      <alignment horizontal="center" vertical="center"/>
    </xf>
    <xf numFmtId="0" fontId="17" fillId="0" borderId="23" xfId="0" applyFont="1" applyBorder="1" applyAlignment="1">
      <alignment horizontal="left" vertical="center"/>
    </xf>
    <xf numFmtId="0" fontId="17" fillId="0" borderId="19" xfId="0" applyFont="1" applyBorder="1" applyAlignment="1">
      <alignment horizontal="left" vertical="center"/>
    </xf>
    <xf numFmtId="10" fontId="0" fillId="0" borderId="1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166" fontId="0" fillId="0" borderId="3" xfId="0" applyNumberFormat="1" applyBorder="1" applyAlignment="1">
      <alignment horizontal="center" vertical="center"/>
    </xf>
    <xf numFmtId="166" fontId="0" fillId="0" borderId="18" xfId="0" applyNumberFormat="1" applyBorder="1" applyAlignment="1">
      <alignment horizontal="center" vertical="center"/>
    </xf>
    <xf numFmtId="0" fontId="41" fillId="0" borderId="1" xfId="0" applyFont="1" applyBorder="1" applyAlignment="1">
      <alignment horizontal="center" vertical="center"/>
    </xf>
    <xf numFmtId="0" fontId="41" fillId="0" borderId="3" xfId="0" applyFont="1" applyBorder="1" applyAlignment="1">
      <alignment horizontal="center" vertical="center"/>
    </xf>
    <xf numFmtId="0" fontId="23" fillId="41" borderId="3" xfId="0" applyFont="1" applyFill="1" applyBorder="1" applyAlignment="1">
      <alignment horizontal="center" vertical="center"/>
    </xf>
    <xf numFmtId="0" fontId="23" fillId="41" borderId="18" xfId="0" applyFont="1" applyFill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7" fillId="0" borderId="18" xfId="0" applyFont="1" applyBorder="1" applyAlignment="1">
      <alignment horizontal="center" vertical="center"/>
    </xf>
    <xf numFmtId="4" fontId="17" fillId="0" borderId="2" xfId="0" applyNumberFormat="1" applyFont="1" applyBorder="1" applyAlignment="1">
      <alignment horizontal="center" vertical="center"/>
    </xf>
    <xf numFmtId="4" fontId="17" fillId="0" borderId="2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/>
    </xf>
    <xf numFmtId="4" fontId="17" fillId="0" borderId="1" xfId="0" applyNumberFormat="1" applyFont="1" applyBorder="1" applyAlignment="1">
      <alignment horizontal="center"/>
    </xf>
    <xf numFmtId="166" fontId="17" fillId="0" borderId="1" xfId="0" applyNumberFormat="1" applyFont="1" applyBorder="1" applyAlignment="1">
      <alignment horizontal="center"/>
    </xf>
    <xf numFmtId="0" fontId="41" fillId="0" borderId="13" xfId="0" applyFont="1" applyBorder="1" applyAlignment="1">
      <alignment horizontal="center" vertical="center"/>
    </xf>
    <xf numFmtId="0" fontId="41" fillId="0" borderId="18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27" fillId="0" borderId="3" xfId="0" applyFont="1" applyBorder="1" applyAlignment="1">
      <alignment horizontal="center"/>
    </xf>
    <xf numFmtId="0" fontId="27" fillId="0" borderId="1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8" xfId="0" applyBorder="1" applyAlignment="1">
      <alignment horizontal="center"/>
    </xf>
    <xf numFmtId="0" fontId="23" fillId="41" borderId="1" xfId="0" applyFont="1" applyFill="1" applyBorder="1" applyAlignment="1">
      <alignment horizontal="center" vertical="center"/>
    </xf>
    <xf numFmtId="0" fontId="17" fillId="34" borderId="3" xfId="0" applyFont="1" applyFill="1" applyBorder="1" applyAlignment="1">
      <alignment horizontal="center" vertical="center"/>
    </xf>
    <xf numFmtId="0" fontId="17" fillId="34" borderId="13" xfId="0" applyFont="1" applyFill="1" applyBorder="1" applyAlignment="1">
      <alignment horizontal="center" vertical="center"/>
    </xf>
    <xf numFmtId="0" fontId="17" fillId="34" borderId="18" xfId="0" applyFont="1" applyFill="1" applyBorder="1" applyAlignment="1">
      <alignment horizontal="center" vertical="center"/>
    </xf>
    <xf numFmtId="4" fontId="0" fillId="34" borderId="2" xfId="0" applyNumberFormat="1" applyFill="1" applyBorder="1" applyAlignment="1">
      <alignment horizontal="center" vertical="center"/>
    </xf>
    <xf numFmtId="4" fontId="0" fillId="34" borderId="21" xfId="0" applyNumberFormat="1" applyFill="1" applyBorder="1" applyAlignment="1">
      <alignment horizontal="center" vertical="center"/>
    </xf>
    <xf numFmtId="10" fontId="0" fillId="0" borderId="2" xfId="0" applyNumberFormat="1" applyBorder="1" applyAlignment="1">
      <alignment horizontal="center" vertical="center"/>
    </xf>
    <xf numFmtId="10" fontId="0" fillId="0" borderId="21" xfId="0" applyNumberFormat="1" applyBorder="1" applyAlignment="1">
      <alignment horizontal="center" vertical="center"/>
    </xf>
    <xf numFmtId="0" fontId="23" fillId="41" borderId="3" xfId="0" applyFont="1" applyFill="1" applyBorder="1" applyAlignment="1">
      <alignment horizontal="center" vertical="center" wrapText="1"/>
    </xf>
    <xf numFmtId="0" fontId="23" fillId="41" borderId="18" xfId="0" applyFont="1" applyFill="1" applyBorder="1" applyAlignment="1">
      <alignment horizontal="center" vertical="center" wrapText="1"/>
    </xf>
    <xf numFmtId="166" fontId="0" fillId="34" borderId="3" xfId="0" applyNumberFormat="1" applyFill="1" applyBorder="1" applyAlignment="1">
      <alignment horizontal="center" vertical="center" wrapText="1"/>
    </xf>
    <xf numFmtId="166" fontId="0" fillId="34" borderId="18" xfId="0" applyNumberFormat="1" applyFill="1" applyBorder="1" applyAlignment="1">
      <alignment horizontal="center" vertical="center" wrapText="1"/>
    </xf>
    <xf numFmtId="4" fontId="17" fillId="34" borderId="3" xfId="0" applyNumberFormat="1" applyFont="1" applyFill="1" applyBorder="1" applyAlignment="1">
      <alignment horizontal="center" vertical="center"/>
    </xf>
    <xf numFmtId="4" fontId="17" fillId="34" borderId="18" xfId="0" applyNumberFormat="1" applyFont="1" applyFill="1" applyBorder="1" applyAlignment="1">
      <alignment horizontal="center" vertical="center"/>
    </xf>
    <xf numFmtId="166" fontId="17" fillId="0" borderId="23" xfId="0" applyNumberFormat="1" applyFont="1" applyBorder="1" applyAlignment="1">
      <alignment horizontal="center" vertical="center"/>
    </xf>
    <xf numFmtId="166" fontId="17" fillId="0" borderId="24" xfId="0" applyNumberFormat="1" applyFont="1" applyBorder="1" applyAlignment="1">
      <alignment horizontal="center" vertical="center"/>
    </xf>
    <xf numFmtId="166" fontId="17" fillId="0" borderId="22" xfId="0" applyNumberFormat="1" applyFont="1" applyBorder="1" applyAlignment="1">
      <alignment horizontal="center" vertical="center"/>
    </xf>
    <xf numFmtId="166" fontId="17" fillId="0" borderId="25" xfId="0" applyNumberFormat="1" applyFont="1" applyBorder="1" applyAlignment="1">
      <alignment horizontal="center" vertical="center"/>
    </xf>
    <xf numFmtId="0" fontId="30" fillId="0" borderId="23" xfId="0" applyFont="1" applyBorder="1" applyAlignment="1">
      <alignment horizontal="center" vertical="center"/>
    </xf>
    <xf numFmtId="0" fontId="30" fillId="0" borderId="19" xfId="0" applyFont="1" applyBorder="1" applyAlignment="1">
      <alignment horizontal="center" vertical="center"/>
    </xf>
    <xf numFmtId="0" fontId="30" fillId="0" borderId="24" xfId="0" applyFont="1" applyBorder="1" applyAlignment="1">
      <alignment horizontal="center" vertical="center"/>
    </xf>
    <xf numFmtId="0" fontId="30" fillId="0" borderId="26" xfId="0" applyFont="1" applyBorder="1" applyAlignment="1">
      <alignment horizontal="center" vertical="center"/>
    </xf>
    <xf numFmtId="0" fontId="30" fillId="0" borderId="14" xfId="0" applyFont="1" applyBorder="1" applyAlignment="1">
      <alignment horizontal="center" vertical="center"/>
    </xf>
    <xf numFmtId="0" fontId="30" fillId="0" borderId="20" xfId="0" applyFont="1" applyBorder="1" applyAlignment="1">
      <alignment horizontal="center" vertical="center"/>
    </xf>
    <xf numFmtId="166" fontId="30" fillId="0" borderId="1" xfId="0" applyNumberFormat="1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17" fillId="0" borderId="23" xfId="0" applyFont="1" applyBorder="1" applyAlignment="1">
      <alignment horizontal="center"/>
    </xf>
    <xf numFmtId="0" fontId="17" fillId="0" borderId="19" xfId="0" applyFont="1" applyBorder="1" applyAlignment="1">
      <alignment horizontal="center"/>
    </xf>
    <xf numFmtId="0" fontId="17" fillId="0" borderId="24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7" fillId="0" borderId="3" xfId="0" applyFont="1" applyBorder="1" applyAlignment="1">
      <alignment horizontal="center"/>
    </xf>
    <xf numFmtId="0" fontId="17" fillId="0" borderId="13" xfId="0" applyFont="1" applyBorder="1" applyAlignment="1">
      <alignment horizontal="center"/>
    </xf>
    <xf numFmtId="0" fontId="17" fillId="0" borderId="18" xfId="0" applyFont="1" applyBorder="1" applyAlignment="1">
      <alignment horizontal="center"/>
    </xf>
    <xf numFmtId="0" fontId="0" fillId="0" borderId="13" xfId="0" applyBorder="1" applyAlignment="1">
      <alignment horizontal="center" vertical="center"/>
    </xf>
    <xf numFmtId="0" fontId="17" fillId="0" borderId="3" xfId="0" applyFont="1" applyBorder="1" applyAlignment="1">
      <alignment horizontal="left" vertical="center"/>
    </xf>
    <xf numFmtId="0" fontId="17" fillId="0" borderId="18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38" fillId="35" borderId="0" xfId="0" applyFont="1" applyFill="1" applyAlignment="1">
      <alignment horizontal="center"/>
    </xf>
    <xf numFmtId="0" fontId="27" fillId="34" borderId="3" xfId="0" applyFont="1" applyFill="1" applyBorder="1" applyAlignment="1">
      <alignment horizontal="center" vertical="center"/>
    </xf>
    <xf numFmtId="0" fontId="27" fillId="34" borderId="13" xfId="0" applyFont="1" applyFill="1" applyBorder="1" applyAlignment="1">
      <alignment horizontal="center" vertical="center"/>
    </xf>
    <xf numFmtId="0" fontId="27" fillId="37" borderId="3" xfId="0" applyFont="1" applyFill="1" applyBorder="1" applyAlignment="1">
      <alignment horizontal="center" vertical="center"/>
    </xf>
    <xf numFmtId="0" fontId="27" fillId="37" borderId="13" xfId="0" applyFont="1" applyFill="1" applyBorder="1" applyAlignment="1">
      <alignment horizontal="center" vertical="center"/>
    </xf>
    <xf numFmtId="0" fontId="35" fillId="35" borderId="0" xfId="0" applyFont="1" applyFill="1" applyAlignment="1">
      <alignment horizontal="center"/>
    </xf>
    <xf numFmtId="0" fontId="24" fillId="34" borderId="0" xfId="0" applyFont="1" applyFill="1" applyBorder="1" applyAlignment="1">
      <alignment horizontal="center" vertical="center" wrapText="1"/>
    </xf>
    <xf numFmtId="0" fontId="30" fillId="34" borderId="3" xfId="0" applyFont="1" applyFill="1" applyBorder="1" applyAlignment="1">
      <alignment horizontal="right" vertical="center" wrapText="1"/>
    </xf>
    <xf numFmtId="0" fontId="30" fillId="34" borderId="13" xfId="0" applyFont="1" applyFill="1" applyBorder="1" applyAlignment="1">
      <alignment horizontal="right" vertical="center" wrapText="1"/>
    </xf>
    <xf numFmtId="0" fontId="30" fillId="34" borderId="18" xfId="0" applyFont="1" applyFill="1" applyBorder="1" applyAlignment="1">
      <alignment horizontal="right" vertical="center" wrapText="1"/>
    </xf>
    <xf numFmtId="0" fontId="30" fillId="34" borderId="1" xfId="0" applyFont="1" applyFill="1" applyBorder="1" applyAlignment="1">
      <alignment horizontal="right" vertical="center" wrapText="1"/>
    </xf>
    <xf numFmtId="0" fontId="30" fillId="2" borderId="1" xfId="0" applyFont="1" applyFill="1" applyBorder="1" applyAlignment="1">
      <alignment horizontal="right" vertical="center" wrapText="1"/>
    </xf>
    <xf numFmtId="0" fontId="23" fillId="34" borderId="1" xfId="0" applyFont="1" applyFill="1" applyBorder="1" applyAlignment="1">
      <alignment horizontal="center" vertical="center"/>
    </xf>
    <xf numFmtId="0" fontId="25" fillId="34" borderId="1" xfId="0" applyFont="1" applyFill="1" applyBorder="1" applyAlignment="1">
      <alignment horizontal="center" vertical="center"/>
    </xf>
    <xf numFmtId="0" fontId="28" fillId="34" borderId="1" xfId="0" applyFont="1" applyFill="1" applyBorder="1" applyAlignment="1">
      <alignment horizontal="center" vertical="center"/>
    </xf>
    <xf numFmtId="8" fontId="29" fillId="34" borderId="1" xfId="53" applyNumberFormat="1" applyFont="1" applyFill="1" applyBorder="1" applyAlignment="1">
      <alignment horizontal="center" vertical="center"/>
    </xf>
    <xf numFmtId="44" fontId="29" fillId="34" borderId="1" xfId="53" applyFont="1" applyFill="1" applyBorder="1" applyAlignment="1">
      <alignment horizontal="center" vertical="center"/>
    </xf>
    <xf numFmtId="0" fontId="27" fillId="36" borderId="3" xfId="0" applyFont="1" applyFill="1" applyBorder="1" applyAlignment="1">
      <alignment horizontal="center" vertical="center" wrapText="1"/>
    </xf>
    <xf numFmtId="0" fontId="27" fillId="36" borderId="18" xfId="0" applyFont="1" applyFill="1" applyBorder="1" applyAlignment="1">
      <alignment horizontal="center" vertical="center" wrapText="1"/>
    </xf>
    <xf numFmtId="14" fontId="24" fillId="34" borderId="1" xfId="0" applyNumberFormat="1" applyFont="1" applyFill="1" applyBorder="1" applyAlignment="1">
      <alignment horizontal="center" vertical="center" wrapText="1"/>
    </xf>
    <xf numFmtId="0" fontId="23" fillId="38" borderId="0" xfId="0" applyFont="1" applyFill="1" applyAlignment="1">
      <alignment horizontal="center" vertical="center"/>
    </xf>
    <xf numFmtId="0" fontId="23" fillId="34" borderId="0" xfId="0" applyFont="1" applyFill="1" applyAlignment="1">
      <alignment horizontal="left" vertical="center"/>
    </xf>
    <xf numFmtId="0" fontId="25" fillId="34" borderId="0" xfId="0" applyFont="1" applyFill="1" applyAlignment="1">
      <alignment horizontal="center" vertical="center"/>
    </xf>
    <xf numFmtId="0" fontId="26" fillId="34" borderId="0" xfId="0" applyFont="1" applyFill="1" applyAlignment="1">
      <alignment horizontal="left" vertical="center" wrapText="1"/>
    </xf>
    <xf numFmtId="0" fontId="27" fillId="38" borderId="0" xfId="0" applyFont="1" applyFill="1" applyBorder="1" applyAlignment="1">
      <alignment horizontal="center" vertical="center"/>
    </xf>
    <xf numFmtId="0" fontId="15" fillId="34" borderId="0" xfId="0" applyFont="1" applyFill="1" applyAlignment="1">
      <alignment horizontal="left" vertical="center" wrapText="1"/>
    </xf>
    <xf numFmtId="0" fontId="27" fillId="39" borderId="1" xfId="0" applyFont="1" applyFill="1" applyBorder="1" applyAlignment="1">
      <alignment horizontal="center" vertical="center"/>
    </xf>
    <xf numFmtId="7" fontId="24" fillId="34" borderId="18" xfId="2" applyNumberFormat="1" applyFont="1" applyFill="1" applyBorder="1" applyAlignment="1">
      <alignment horizontal="center" vertical="center" wrapText="1"/>
    </xf>
    <xf numFmtId="7" fontId="24" fillId="34" borderId="1" xfId="2" applyNumberFormat="1" applyFont="1" applyFill="1" applyBorder="1" applyAlignment="1">
      <alignment horizontal="center" vertical="center" wrapText="1"/>
    </xf>
    <xf numFmtId="7" fontId="28" fillId="34" borderId="18" xfId="2" applyNumberFormat="1" applyFont="1" applyFill="1" applyBorder="1" applyAlignment="1">
      <alignment horizontal="center" vertical="center" wrapText="1"/>
    </xf>
    <xf numFmtId="7" fontId="28" fillId="34" borderId="1" xfId="2" applyNumberFormat="1" applyFont="1" applyFill="1" applyBorder="1" applyAlignment="1">
      <alignment horizontal="center" vertical="center" wrapText="1"/>
    </xf>
    <xf numFmtId="14" fontId="27" fillId="34" borderId="1" xfId="0" applyNumberFormat="1" applyFont="1" applyFill="1" applyBorder="1" applyAlignment="1">
      <alignment horizontal="center" vertical="center" wrapText="1"/>
    </xf>
    <xf numFmtId="0" fontId="20" fillId="34" borderId="0" xfId="0" applyFont="1" applyFill="1" applyBorder="1" applyAlignment="1">
      <alignment horizontal="left" vertical="center" wrapText="1"/>
    </xf>
    <xf numFmtId="0" fontId="15" fillId="34" borderId="0" xfId="0" applyFont="1" applyFill="1" applyBorder="1" applyAlignment="1">
      <alignment horizontal="left" vertical="center"/>
    </xf>
    <xf numFmtId="0" fontId="15" fillId="34" borderId="0" xfId="0" applyFont="1" applyFill="1" applyAlignment="1">
      <alignment horizontal="left" vertical="center"/>
    </xf>
    <xf numFmtId="0" fontId="15" fillId="34" borderId="0" xfId="0" applyFont="1" applyFill="1" applyAlignment="1">
      <alignment horizontal="left"/>
    </xf>
    <xf numFmtId="0" fontId="15" fillId="34" borderId="0" xfId="0" applyFont="1" applyFill="1" applyBorder="1" applyAlignment="1">
      <alignment horizontal="left" vertical="center" wrapText="1"/>
    </xf>
    <xf numFmtId="0" fontId="27" fillId="38" borderId="0" xfId="0" applyFont="1" applyFill="1" applyAlignment="1">
      <alignment horizontal="center" vertical="center"/>
    </xf>
    <xf numFmtId="7" fontId="28" fillId="34" borderId="13" xfId="2" applyNumberFormat="1" applyFont="1" applyFill="1" applyBorder="1" applyAlignment="1">
      <alignment horizontal="center" vertical="center" wrapText="1"/>
    </xf>
    <xf numFmtId="8" fontId="24" fillId="34" borderId="13" xfId="0" applyNumberFormat="1" applyFont="1" applyFill="1" applyBorder="1" applyAlignment="1">
      <alignment horizontal="center" vertical="center"/>
    </xf>
    <xf numFmtId="8" fontId="24" fillId="34" borderId="18" xfId="0" applyNumberFormat="1" applyFont="1" applyFill="1" applyBorder="1" applyAlignment="1">
      <alignment horizontal="center" vertical="center"/>
    </xf>
    <xf numFmtId="0" fontId="27" fillId="34" borderId="1" xfId="0" applyFont="1" applyFill="1" applyBorder="1" applyAlignment="1">
      <alignment horizontal="center" vertical="center" wrapText="1"/>
    </xf>
    <xf numFmtId="7" fontId="27" fillId="34" borderId="1" xfId="2" applyNumberFormat="1" applyFont="1" applyFill="1" applyBorder="1" applyAlignment="1">
      <alignment horizontal="center" vertical="center" wrapText="1"/>
    </xf>
    <xf numFmtId="0" fontId="27" fillId="40" borderId="0" xfId="0" applyFont="1" applyFill="1" applyBorder="1" applyAlignment="1">
      <alignment horizontal="center" vertical="center" wrapText="1"/>
    </xf>
    <xf numFmtId="0" fontId="27" fillId="34" borderId="0" xfId="0" applyFont="1" applyFill="1" applyAlignment="1">
      <alignment horizontal="right" vertical="center"/>
    </xf>
    <xf numFmtId="0" fontId="27" fillId="40" borderId="0" xfId="0" applyFont="1" applyFill="1" applyBorder="1" applyAlignment="1">
      <alignment horizontal="center" vertical="center"/>
    </xf>
    <xf numFmtId="0" fontId="20" fillId="34" borderId="0" xfId="0" applyFont="1" applyFill="1" applyAlignment="1">
      <alignment horizontal="left" vertical="center" wrapText="1"/>
    </xf>
    <xf numFmtId="0" fontId="20" fillId="34" borderId="0" xfId="0" applyFont="1" applyFill="1" applyAlignment="1">
      <alignment horizontal="left" wrapText="1"/>
    </xf>
    <xf numFmtId="7" fontId="24" fillId="34" borderId="1" xfId="0" applyNumberFormat="1" applyFont="1" applyFill="1" applyBorder="1" applyAlignment="1">
      <alignment horizontal="center" vertical="center" wrapText="1"/>
    </xf>
    <xf numFmtId="0" fontId="27" fillId="34" borderId="3" xfId="0" applyFont="1" applyFill="1" applyBorder="1" applyAlignment="1">
      <alignment horizontal="center" vertical="center" wrapText="1"/>
    </xf>
    <xf numFmtId="0" fontId="27" fillId="34" borderId="18" xfId="0" applyFont="1" applyFill="1" applyBorder="1" applyAlignment="1">
      <alignment horizontal="center" vertical="center" wrapText="1"/>
    </xf>
    <xf numFmtId="7" fontId="27" fillId="34" borderId="1" xfId="0" applyNumberFormat="1" applyFont="1" applyFill="1" applyBorder="1" applyAlignment="1">
      <alignment horizontal="center" vertical="center" wrapText="1"/>
    </xf>
    <xf numFmtId="0" fontId="23" fillId="34" borderId="0" xfId="0" applyFont="1" applyFill="1" applyAlignment="1">
      <alignment horizontal="right" vertical="center"/>
    </xf>
    <xf numFmtId="0" fontId="23" fillId="34" borderId="14" xfId="0" applyFont="1" applyFill="1" applyBorder="1" applyAlignment="1">
      <alignment horizontal="right" vertical="center"/>
    </xf>
    <xf numFmtId="0" fontId="27" fillId="39" borderId="1" xfId="0" applyFont="1" applyFill="1" applyBorder="1" applyAlignment="1">
      <alignment horizontal="center" vertical="center" wrapText="1"/>
    </xf>
    <xf numFmtId="7" fontId="28" fillId="34" borderId="1" xfId="0" applyNumberFormat="1" applyFont="1" applyFill="1" applyBorder="1" applyAlignment="1">
      <alignment horizontal="center" vertical="center" wrapText="1"/>
    </xf>
    <xf numFmtId="0" fontId="15" fillId="34" borderId="0" xfId="0" applyFont="1" applyFill="1" applyAlignment="1">
      <alignment horizontal="justify" vertical="center"/>
    </xf>
    <xf numFmtId="0" fontId="27" fillId="34" borderId="14" xfId="0" applyFont="1" applyFill="1" applyBorder="1" applyAlignment="1">
      <alignment horizontal="right" vertical="center"/>
    </xf>
    <xf numFmtId="0" fontId="27" fillId="34" borderId="13" xfId="0" applyFont="1" applyFill="1" applyBorder="1" applyAlignment="1">
      <alignment horizontal="center" vertical="center" wrapText="1"/>
    </xf>
    <xf numFmtId="0" fontId="26" fillId="39" borderId="0" xfId="0" applyFont="1" applyFill="1" applyAlignment="1">
      <alignment horizontal="center" vertical="center" wrapText="1"/>
    </xf>
    <xf numFmtId="0" fontId="26" fillId="34" borderId="0" xfId="0" applyFont="1" applyFill="1" applyAlignment="1">
      <alignment horizontal="right" vertical="center" wrapText="1"/>
    </xf>
    <xf numFmtId="0" fontId="26" fillId="39" borderId="3" xfId="0" applyFont="1" applyFill="1" applyBorder="1" applyAlignment="1">
      <alignment horizontal="center" vertical="center" wrapText="1"/>
    </xf>
    <xf numFmtId="0" fontId="26" fillId="39" borderId="18" xfId="0" applyFont="1" applyFill="1" applyBorder="1" applyAlignment="1">
      <alignment horizontal="center" vertical="center" wrapText="1"/>
    </xf>
    <xf numFmtId="0" fontId="26" fillId="34" borderId="3" xfId="0" applyFont="1" applyFill="1" applyBorder="1" applyAlignment="1">
      <alignment horizontal="center" vertical="center" wrapText="1"/>
    </xf>
    <xf numFmtId="0" fontId="26" fillId="34" borderId="18" xfId="0" applyFont="1" applyFill="1" applyBorder="1" applyAlignment="1">
      <alignment horizontal="center" vertical="center" wrapText="1"/>
    </xf>
    <xf numFmtId="0" fontId="27" fillId="39" borderId="0" xfId="0" applyFont="1" applyFill="1" applyBorder="1" applyAlignment="1">
      <alignment horizontal="center" vertical="center"/>
    </xf>
    <xf numFmtId="166" fontId="28" fillId="34" borderId="18" xfId="0" applyNumberFormat="1" applyFont="1" applyFill="1" applyBorder="1" applyAlignment="1">
      <alignment horizontal="center" vertical="center" wrapText="1"/>
    </xf>
    <xf numFmtId="166" fontId="28" fillId="34" borderId="1" xfId="0" applyNumberFormat="1" applyFont="1" applyFill="1" applyBorder="1" applyAlignment="1">
      <alignment horizontal="center" vertical="center" wrapText="1"/>
    </xf>
    <xf numFmtId="0" fontId="27" fillId="34" borderId="20" xfId="0" applyFont="1" applyFill="1" applyBorder="1" applyAlignment="1">
      <alignment horizontal="center" vertical="center" wrapText="1"/>
    </xf>
    <xf numFmtId="166" fontId="27" fillId="34" borderId="1" xfId="0" applyNumberFormat="1" applyFont="1" applyFill="1" applyBorder="1" applyAlignment="1">
      <alignment horizontal="center" vertical="center" wrapText="1"/>
    </xf>
    <xf numFmtId="0" fontId="27" fillId="34" borderId="0" xfId="0" applyFont="1" applyFill="1" applyBorder="1" applyAlignment="1">
      <alignment horizontal="right" vertical="center"/>
    </xf>
    <xf numFmtId="0" fontId="24" fillId="34" borderId="1" xfId="0" applyFont="1" applyFill="1" applyBorder="1" applyAlignment="1">
      <alignment horizontal="center" vertical="center" wrapText="1"/>
    </xf>
    <xf numFmtId="0" fontId="20" fillId="34" borderId="19" xfId="0" applyFont="1" applyFill="1" applyBorder="1" applyAlignment="1">
      <alignment horizontal="left" vertical="center"/>
    </xf>
    <xf numFmtId="0" fontId="15" fillId="34" borderId="19" xfId="0" applyFont="1" applyFill="1" applyBorder="1" applyAlignment="1">
      <alignment horizontal="left" vertical="center"/>
    </xf>
    <xf numFmtId="0" fontId="29" fillId="34" borderId="1" xfId="0" applyFont="1" applyFill="1" applyBorder="1" applyAlignment="1">
      <alignment horizontal="center" vertical="center" wrapText="1"/>
    </xf>
    <xf numFmtId="0" fontId="40" fillId="34" borderId="3" xfId="0" applyFont="1" applyFill="1" applyBorder="1" applyAlignment="1">
      <alignment horizontal="center" vertical="center" wrapText="1"/>
    </xf>
    <xf numFmtId="0" fontId="40" fillId="34" borderId="18" xfId="0" applyFont="1" applyFill="1" applyBorder="1" applyAlignment="1">
      <alignment horizontal="center" vertical="center" wrapText="1"/>
    </xf>
    <xf numFmtId="7" fontId="40" fillId="34" borderId="1" xfId="0" applyNumberFormat="1" applyFont="1" applyFill="1" applyBorder="1" applyAlignment="1">
      <alignment horizontal="center" vertical="center" wrapText="1"/>
    </xf>
  </cellXfs>
  <cellStyles count="62">
    <cellStyle name="20% - Ênfase1" xfId="24" builtinId="30" customBuiltin="1"/>
    <cellStyle name="20% - Ênfase2" xfId="28" builtinId="34" customBuiltin="1"/>
    <cellStyle name="20% - Ênfase3" xfId="32" builtinId="38" customBuiltin="1"/>
    <cellStyle name="20% - Ênfase4" xfId="36" builtinId="42" customBuiltin="1"/>
    <cellStyle name="20% - Ênfase5" xfId="40" builtinId="46" customBuiltin="1"/>
    <cellStyle name="20% - Ênfase6" xfId="44" builtinId="50" customBuiltin="1"/>
    <cellStyle name="40% - Ênfase1" xfId="25" builtinId="31" customBuiltin="1"/>
    <cellStyle name="40% - Ênfase2" xfId="29" builtinId="35" customBuiltin="1"/>
    <cellStyle name="40% - Ênfase3" xfId="33" builtinId="39" customBuiltin="1"/>
    <cellStyle name="40% - Ênfase4" xfId="37" builtinId="43" customBuiltin="1"/>
    <cellStyle name="40% - Ênfase5" xfId="41" builtinId="47" customBuiltin="1"/>
    <cellStyle name="40% - Ênfase6" xfId="45" builtinId="51" customBuiltin="1"/>
    <cellStyle name="60% - Ênfase1" xfId="26" builtinId="32" customBuiltin="1"/>
    <cellStyle name="60% - Ênfase2" xfId="30" builtinId="36" customBuiltin="1"/>
    <cellStyle name="60% - Ênfase3" xfId="34" builtinId="40" customBuiltin="1"/>
    <cellStyle name="60% - Ênfase4" xfId="38" builtinId="44" customBuiltin="1"/>
    <cellStyle name="60% - Ênfase5" xfId="42" builtinId="48" customBuiltin="1"/>
    <cellStyle name="60% - Ênfase6" xfId="46" builtinId="52" customBuiltin="1"/>
    <cellStyle name="Bom" xfId="11" builtinId="26" customBuiltin="1"/>
    <cellStyle name="Cálculo" xfId="16" builtinId="22" customBuiltin="1"/>
    <cellStyle name="Célula de Verificação" xfId="18" builtinId="23" customBuiltin="1"/>
    <cellStyle name="Célula Vinculada" xfId="17" builtinId="24" customBuiltin="1"/>
    <cellStyle name="Ênfase1" xfId="23" builtinId="29" customBuiltin="1"/>
    <cellStyle name="Ênfase2" xfId="27" builtinId="33" customBuiltin="1"/>
    <cellStyle name="Ênfase3" xfId="31" builtinId="37" customBuiltin="1"/>
    <cellStyle name="Ênfase4" xfId="35" builtinId="41" customBuiltin="1"/>
    <cellStyle name="Ênfase5" xfId="39" builtinId="45" customBuiltin="1"/>
    <cellStyle name="Ênfase6" xfId="43" builtinId="49" customBuiltin="1"/>
    <cellStyle name="Entrada" xfId="14" builtinId="20" customBuiltin="1"/>
    <cellStyle name="Moeda" xfId="53" builtinId="4"/>
    <cellStyle name="Neutro" xfId="13" builtinId="28" customBuiltin="1"/>
    <cellStyle name="Normal" xfId="0" builtinId="0"/>
    <cellStyle name="Normal 2" xfId="48" xr:uid="{00000000-0005-0000-0000-000021000000}"/>
    <cellStyle name="Nota" xfId="20" builtinId="10" customBuiltin="1"/>
    <cellStyle name="Porcentagem" xfId="1" builtinId="5"/>
    <cellStyle name="Ruim" xfId="12" builtinId="27" customBuiltin="1"/>
    <cellStyle name="Saída" xfId="15" builtinId="21" customBuiltin="1"/>
    <cellStyle name="Texto de Aviso" xfId="19" builtinId="11" customBuiltin="1"/>
    <cellStyle name="Texto Explicativo" xfId="21" builtinId="53" customBuiltin="1"/>
    <cellStyle name="Título" xfId="6" builtinId="15" customBuiltin="1"/>
    <cellStyle name="Título 1" xfId="7" builtinId="16" customBuiltin="1"/>
    <cellStyle name="Título 2" xfId="8" builtinId="17" customBuiltin="1"/>
    <cellStyle name="Título 3" xfId="9" builtinId="18" customBuiltin="1"/>
    <cellStyle name="Título 4" xfId="10" builtinId="19" customBuiltin="1"/>
    <cellStyle name="Total" xfId="22" builtinId="25" customBuiltin="1"/>
    <cellStyle name="Vírgula" xfId="2" builtinId="3"/>
    <cellStyle name="Vírgula 2" xfId="3" xr:uid="{00000000-0005-0000-0000-00002E000000}"/>
    <cellStyle name="Vírgula 3" xfId="5" xr:uid="{00000000-0005-0000-0000-00002F000000}"/>
    <cellStyle name="Vírgula 3 2" xfId="51" xr:uid="{00000000-0005-0000-0000-000030000000}"/>
    <cellStyle name="Vírgula 3 2 2" xfId="60" xr:uid="{00000000-0005-0000-0000-000031000000}"/>
    <cellStyle name="Vírgula 3 3" xfId="56" xr:uid="{00000000-0005-0000-0000-000032000000}"/>
    <cellStyle name="Vírgula 4" xfId="4" xr:uid="{00000000-0005-0000-0000-000033000000}"/>
    <cellStyle name="Vírgula 4 2" xfId="50" xr:uid="{00000000-0005-0000-0000-000034000000}"/>
    <cellStyle name="Vírgula 4 2 2" xfId="59" xr:uid="{00000000-0005-0000-0000-000035000000}"/>
    <cellStyle name="Vírgula 4 3" xfId="55" xr:uid="{00000000-0005-0000-0000-000036000000}"/>
    <cellStyle name="Vírgula 5" xfId="47" xr:uid="{00000000-0005-0000-0000-000037000000}"/>
    <cellStyle name="Vírgula 5 2" xfId="52" xr:uid="{00000000-0005-0000-0000-000038000000}"/>
    <cellStyle name="Vírgula 5 2 2" xfId="61" xr:uid="{00000000-0005-0000-0000-000039000000}"/>
    <cellStyle name="Vírgula 5 3" xfId="57" xr:uid="{00000000-0005-0000-0000-00003A000000}"/>
    <cellStyle name="Vírgula 6" xfId="49" xr:uid="{00000000-0005-0000-0000-00003B000000}"/>
    <cellStyle name="Vírgula 6 2" xfId="58" xr:uid="{00000000-0005-0000-0000-00003C000000}"/>
    <cellStyle name="Vírgula 7" xfId="54" xr:uid="{00000000-0005-0000-0000-00003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114300</xdr:colOff>
      <xdr:row>13</xdr:row>
      <xdr:rowOff>28575</xdr:rowOff>
    </xdr:from>
    <xdr:to>
      <xdr:col>4</xdr:col>
      <xdr:colOff>752475</xdr:colOff>
      <xdr:row>14</xdr:row>
      <xdr:rowOff>0</xdr:rowOff>
    </xdr:to>
    <xdr:sp macro="" textlink="">
      <xdr:nvSpPr>
        <xdr:cNvPr id="2" name="Seta: para a Esquerda 1">
          <a:extLst>
            <a:ext uri="{FF2B5EF4-FFF2-40B4-BE49-F238E27FC236}">
              <a16:creationId xmlns:a16="http://schemas.microsoft.com/office/drawing/2014/main" id="{2324D841-7A7F-4C8C-A5D5-8E7259454022}"/>
            </a:ext>
          </a:extLst>
        </xdr:cNvPr>
        <xdr:cNvSpPr/>
      </xdr:nvSpPr>
      <xdr:spPr>
        <a:xfrm>
          <a:off x="7810500" y="2828925"/>
          <a:ext cx="638175" cy="171450"/>
        </a:xfrm>
        <a:prstGeom prst="leftArrow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rgbClr val="FF0000"/>
            </a:solidFill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114300</xdr:colOff>
      <xdr:row>13</xdr:row>
      <xdr:rowOff>28575</xdr:rowOff>
    </xdr:from>
    <xdr:to>
      <xdr:col>4</xdr:col>
      <xdr:colOff>752475</xdr:colOff>
      <xdr:row>14</xdr:row>
      <xdr:rowOff>0</xdr:rowOff>
    </xdr:to>
    <xdr:sp macro="" textlink="">
      <xdr:nvSpPr>
        <xdr:cNvPr id="2" name="Seta: para a Esquerda 1">
          <a:extLst>
            <a:ext uri="{FF2B5EF4-FFF2-40B4-BE49-F238E27FC236}">
              <a16:creationId xmlns:a16="http://schemas.microsoft.com/office/drawing/2014/main" id="{C545DD08-732C-490D-83C5-05B41EE0B23D}"/>
            </a:ext>
          </a:extLst>
        </xdr:cNvPr>
        <xdr:cNvSpPr/>
      </xdr:nvSpPr>
      <xdr:spPr>
        <a:xfrm>
          <a:off x="7810500" y="2828925"/>
          <a:ext cx="638175" cy="171450"/>
        </a:xfrm>
        <a:prstGeom prst="leftArrow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rgbClr val="FF0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114300</xdr:colOff>
      <xdr:row>13</xdr:row>
      <xdr:rowOff>28575</xdr:rowOff>
    </xdr:from>
    <xdr:to>
      <xdr:col>4</xdr:col>
      <xdr:colOff>752475</xdr:colOff>
      <xdr:row>14</xdr:row>
      <xdr:rowOff>0</xdr:rowOff>
    </xdr:to>
    <xdr:sp macro="" textlink="">
      <xdr:nvSpPr>
        <xdr:cNvPr id="2" name="Seta: para a Esquerda 1">
          <a:extLst>
            <a:ext uri="{FF2B5EF4-FFF2-40B4-BE49-F238E27FC236}">
              <a16:creationId xmlns:a16="http://schemas.microsoft.com/office/drawing/2014/main" id="{116590FA-4311-4B13-A11F-4BF68CE88A53}"/>
            </a:ext>
          </a:extLst>
        </xdr:cNvPr>
        <xdr:cNvSpPr/>
      </xdr:nvSpPr>
      <xdr:spPr>
        <a:xfrm>
          <a:off x="7810500" y="2828925"/>
          <a:ext cx="638175" cy="171450"/>
        </a:xfrm>
        <a:prstGeom prst="leftArrow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rgbClr val="FF0000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114300</xdr:colOff>
      <xdr:row>13</xdr:row>
      <xdr:rowOff>28575</xdr:rowOff>
    </xdr:from>
    <xdr:to>
      <xdr:col>4</xdr:col>
      <xdr:colOff>752475</xdr:colOff>
      <xdr:row>14</xdr:row>
      <xdr:rowOff>0</xdr:rowOff>
    </xdr:to>
    <xdr:sp macro="" textlink="">
      <xdr:nvSpPr>
        <xdr:cNvPr id="2" name="Seta: para a Esquerda 1">
          <a:extLst>
            <a:ext uri="{FF2B5EF4-FFF2-40B4-BE49-F238E27FC236}">
              <a16:creationId xmlns:a16="http://schemas.microsoft.com/office/drawing/2014/main" id="{9FA31DE8-942B-4A1D-96A0-82924DA5A6DB}"/>
            </a:ext>
          </a:extLst>
        </xdr:cNvPr>
        <xdr:cNvSpPr/>
      </xdr:nvSpPr>
      <xdr:spPr>
        <a:xfrm>
          <a:off x="7810500" y="2828925"/>
          <a:ext cx="638175" cy="171450"/>
        </a:xfrm>
        <a:prstGeom prst="leftArrow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rgbClr val="FF0000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114300</xdr:colOff>
      <xdr:row>13</xdr:row>
      <xdr:rowOff>28575</xdr:rowOff>
    </xdr:from>
    <xdr:to>
      <xdr:col>4</xdr:col>
      <xdr:colOff>752475</xdr:colOff>
      <xdr:row>14</xdr:row>
      <xdr:rowOff>0</xdr:rowOff>
    </xdr:to>
    <xdr:sp macro="" textlink="">
      <xdr:nvSpPr>
        <xdr:cNvPr id="2" name="Seta: para a Esquerda 1">
          <a:extLst>
            <a:ext uri="{FF2B5EF4-FFF2-40B4-BE49-F238E27FC236}">
              <a16:creationId xmlns:a16="http://schemas.microsoft.com/office/drawing/2014/main" id="{E37ED319-71C5-4910-A7B0-38A51FD2B9E6}"/>
            </a:ext>
          </a:extLst>
        </xdr:cNvPr>
        <xdr:cNvSpPr/>
      </xdr:nvSpPr>
      <xdr:spPr>
        <a:xfrm>
          <a:off x="8178800" y="2797175"/>
          <a:ext cx="638175" cy="168275"/>
        </a:xfrm>
        <a:prstGeom prst="leftArrow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rgbClr val="FF0000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114300</xdr:colOff>
      <xdr:row>13</xdr:row>
      <xdr:rowOff>28575</xdr:rowOff>
    </xdr:from>
    <xdr:to>
      <xdr:col>4</xdr:col>
      <xdr:colOff>752475</xdr:colOff>
      <xdr:row>14</xdr:row>
      <xdr:rowOff>0</xdr:rowOff>
    </xdr:to>
    <xdr:sp macro="" textlink="">
      <xdr:nvSpPr>
        <xdr:cNvPr id="2" name="Seta: para a Esquerda 1">
          <a:extLst>
            <a:ext uri="{FF2B5EF4-FFF2-40B4-BE49-F238E27FC236}">
              <a16:creationId xmlns:a16="http://schemas.microsoft.com/office/drawing/2014/main" id="{015F851E-1591-43AE-B3B6-1FB887A92999}"/>
            </a:ext>
          </a:extLst>
        </xdr:cNvPr>
        <xdr:cNvSpPr/>
      </xdr:nvSpPr>
      <xdr:spPr>
        <a:xfrm>
          <a:off x="8178800" y="2797175"/>
          <a:ext cx="638175" cy="168275"/>
        </a:xfrm>
        <a:prstGeom prst="leftArrow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rgbClr val="FF0000"/>
            </a:solidFill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114300</xdr:colOff>
      <xdr:row>13</xdr:row>
      <xdr:rowOff>28575</xdr:rowOff>
    </xdr:from>
    <xdr:to>
      <xdr:col>4</xdr:col>
      <xdr:colOff>752475</xdr:colOff>
      <xdr:row>14</xdr:row>
      <xdr:rowOff>0</xdr:rowOff>
    </xdr:to>
    <xdr:sp macro="" textlink="">
      <xdr:nvSpPr>
        <xdr:cNvPr id="2" name="Seta: para a Esquerda 1">
          <a:extLst>
            <a:ext uri="{FF2B5EF4-FFF2-40B4-BE49-F238E27FC236}">
              <a16:creationId xmlns:a16="http://schemas.microsoft.com/office/drawing/2014/main" id="{CA3BAA50-CC1D-422B-8314-81DB4339AEBD}"/>
            </a:ext>
          </a:extLst>
        </xdr:cNvPr>
        <xdr:cNvSpPr/>
      </xdr:nvSpPr>
      <xdr:spPr>
        <a:xfrm>
          <a:off x="7810500" y="2828925"/>
          <a:ext cx="638175" cy="171450"/>
        </a:xfrm>
        <a:prstGeom prst="leftArrow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rgbClr val="FF0000"/>
            </a:solidFill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114300</xdr:colOff>
      <xdr:row>13</xdr:row>
      <xdr:rowOff>28575</xdr:rowOff>
    </xdr:from>
    <xdr:to>
      <xdr:col>4</xdr:col>
      <xdr:colOff>752475</xdr:colOff>
      <xdr:row>14</xdr:row>
      <xdr:rowOff>0</xdr:rowOff>
    </xdr:to>
    <xdr:sp macro="" textlink="">
      <xdr:nvSpPr>
        <xdr:cNvPr id="2" name="Seta: para a Esquerda 1">
          <a:extLst>
            <a:ext uri="{FF2B5EF4-FFF2-40B4-BE49-F238E27FC236}">
              <a16:creationId xmlns:a16="http://schemas.microsoft.com/office/drawing/2014/main" id="{65953B42-788C-4B85-B55D-3CB9587CAFB5}"/>
            </a:ext>
          </a:extLst>
        </xdr:cNvPr>
        <xdr:cNvSpPr/>
      </xdr:nvSpPr>
      <xdr:spPr>
        <a:xfrm>
          <a:off x="7810500" y="2828925"/>
          <a:ext cx="638175" cy="171450"/>
        </a:xfrm>
        <a:prstGeom prst="leftArrow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rgbClr val="FF0000"/>
            </a:solidFill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114300</xdr:colOff>
      <xdr:row>13</xdr:row>
      <xdr:rowOff>28575</xdr:rowOff>
    </xdr:from>
    <xdr:to>
      <xdr:col>4</xdr:col>
      <xdr:colOff>752475</xdr:colOff>
      <xdr:row>14</xdr:row>
      <xdr:rowOff>0</xdr:rowOff>
    </xdr:to>
    <xdr:sp macro="" textlink="">
      <xdr:nvSpPr>
        <xdr:cNvPr id="2" name="Seta: para a Esquerda 1">
          <a:extLst>
            <a:ext uri="{FF2B5EF4-FFF2-40B4-BE49-F238E27FC236}">
              <a16:creationId xmlns:a16="http://schemas.microsoft.com/office/drawing/2014/main" id="{9E56777F-FE6E-41C6-A5ED-271C0FFAA882}"/>
            </a:ext>
          </a:extLst>
        </xdr:cNvPr>
        <xdr:cNvSpPr/>
      </xdr:nvSpPr>
      <xdr:spPr>
        <a:xfrm>
          <a:off x="7810500" y="2828925"/>
          <a:ext cx="638175" cy="171450"/>
        </a:xfrm>
        <a:prstGeom prst="leftArrow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rgbClr val="FF0000"/>
            </a:solidFill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114300</xdr:colOff>
      <xdr:row>13</xdr:row>
      <xdr:rowOff>28575</xdr:rowOff>
    </xdr:from>
    <xdr:to>
      <xdr:col>4</xdr:col>
      <xdr:colOff>752475</xdr:colOff>
      <xdr:row>14</xdr:row>
      <xdr:rowOff>0</xdr:rowOff>
    </xdr:to>
    <xdr:sp macro="" textlink="">
      <xdr:nvSpPr>
        <xdr:cNvPr id="2" name="Seta: para a Esquerda 1">
          <a:extLst>
            <a:ext uri="{FF2B5EF4-FFF2-40B4-BE49-F238E27FC236}">
              <a16:creationId xmlns:a16="http://schemas.microsoft.com/office/drawing/2014/main" id="{71E5AFC2-0203-4B02-A8CF-74321944C0D4}"/>
            </a:ext>
          </a:extLst>
        </xdr:cNvPr>
        <xdr:cNvSpPr/>
      </xdr:nvSpPr>
      <xdr:spPr>
        <a:xfrm>
          <a:off x="7810500" y="2828925"/>
          <a:ext cx="638175" cy="171450"/>
        </a:xfrm>
        <a:prstGeom prst="leftArrow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6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7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Relationship Id="rId4" Type="http://schemas.openxmlformats.org/officeDocument/2006/relationships/comments" Target="../comments8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Relationship Id="rId4" Type="http://schemas.openxmlformats.org/officeDocument/2006/relationships/comments" Target="../comments9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Relationship Id="rId4" Type="http://schemas.openxmlformats.org/officeDocument/2006/relationships/comments" Target="../comments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2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3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4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5073FA-BFBF-463B-9459-FDBD367096E1}">
  <dimension ref="A1:L101"/>
  <sheetViews>
    <sheetView tabSelected="1" topLeftCell="A64" workbookViewId="0">
      <selection activeCell="E87" sqref="E87"/>
    </sheetView>
  </sheetViews>
  <sheetFormatPr defaultRowHeight="15" x14ac:dyDescent="0.25"/>
  <cols>
    <col min="2" max="2" width="35.140625" customWidth="1"/>
    <col min="3" max="3" width="16" customWidth="1"/>
    <col min="4" max="4" width="19" customWidth="1"/>
    <col min="5" max="5" width="20.42578125" customWidth="1"/>
    <col min="6" max="6" width="14.42578125" customWidth="1"/>
    <col min="7" max="7" width="20.42578125" customWidth="1"/>
    <col min="8" max="8" width="21.85546875" customWidth="1"/>
    <col min="258" max="258" width="31.140625" customWidth="1"/>
    <col min="259" max="259" width="14.5703125" bestFit="1" customWidth="1"/>
    <col min="260" max="260" width="20" bestFit="1" customWidth="1"/>
    <col min="261" max="261" width="17.28515625" bestFit="1" customWidth="1"/>
    <col min="262" max="262" width="16.7109375" customWidth="1"/>
    <col min="263" max="263" width="25.28515625" customWidth="1"/>
    <col min="514" max="514" width="31.140625" customWidth="1"/>
    <col min="515" max="515" width="14.5703125" bestFit="1" customWidth="1"/>
    <col min="516" max="516" width="20" bestFit="1" customWidth="1"/>
    <col min="517" max="517" width="17.28515625" bestFit="1" customWidth="1"/>
    <col min="518" max="518" width="16.7109375" customWidth="1"/>
    <col min="519" max="519" width="25.28515625" customWidth="1"/>
    <col min="770" max="770" width="31.140625" customWidth="1"/>
    <col min="771" max="771" width="14.5703125" bestFit="1" customWidth="1"/>
    <col min="772" max="772" width="20" bestFit="1" customWidth="1"/>
    <col min="773" max="773" width="17.28515625" bestFit="1" customWidth="1"/>
    <col min="774" max="774" width="16.7109375" customWidth="1"/>
    <col min="775" max="775" width="25.28515625" customWidth="1"/>
    <col min="1026" max="1026" width="31.140625" customWidth="1"/>
    <col min="1027" max="1027" width="14.5703125" bestFit="1" customWidth="1"/>
    <col min="1028" max="1028" width="20" bestFit="1" customWidth="1"/>
    <col min="1029" max="1029" width="17.28515625" bestFit="1" customWidth="1"/>
    <col min="1030" max="1030" width="16.7109375" customWidth="1"/>
    <col min="1031" max="1031" width="25.28515625" customWidth="1"/>
    <col min="1282" max="1282" width="31.140625" customWidth="1"/>
    <col min="1283" max="1283" width="14.5703125" bestFit="1" customWidth="1"/>
    <col min="1284" max="1284" width="20" bestFit="1" customWidth="1"/>
    <col min="1285" max="1285" width="17.28515625" bestFit="1" customWidth="1"/>
    <col min="1286" max="1286" width="16.7109375" customWidth="1"/>
    <col min="1287" max="1287" width="25.28515625" customWidth="1"/>
    <col min="1538" max="1538" width="31.140625" customWidth="1"/>
    <col min="1539" max="1539" width="14.5703125" bestFit="1" customWidth="1"/>
    <col min="1540" max="1540" width="20" bestFit="1" customWidth="1"/>
    <col min="1541" max="1541" width="17.28515625" bestFit="1" customWidth="1"/>
    <col min="1542" max="1542" width="16.7109375" customWidth="1"/>
    <col min="1543" max="1543" width="25.28515625" customWidth="1"/>
    <col min="1794" max="1794" width="31.140625" customWidth="1"/>
    <col min="1795" max="1795" width="14.5703125" bestFit="1" customWidth="1"/>
    <col min="1796" max="1796" width="20" bestFit="1" customWidth="1"/>
    <col min="1797" max="1797" width="17.28515625" bestFit="1" customWidth="1"/>
    <col min="1798" max="1798" width="16.7109375" customWidth="1"/>
    <col min="1799" max="1799" width="25.28515625" customWidth="1"/>
    <col min="2050" max="2050" width="31.140625" customWidth="1"/>
    <col min="2051" max="2051" width="14.5703125" bestFit="1" customWidth="1"/>
    <col min="2052" max="2052" width="20" bestFit="1" customWidth="1"/>
    <col min="2053" max="2053" width="17.28515625" bestFit="1" customWidth="1"/>
    <col min="2054" max="2054" width="16.7109375" customWidth="1"/>
    <col min="2055" max="2055" width="25.28515625" customWidth="1"/>
    <col min="2306" max="2306" width="31.140625" customWidth="1"/>
    <col min="2307" max="2307" width="14.5703125" bestFit="1" customWidth="1"/>
    <col min="2308" max="2308" width="20" bestFit="1" customWidth="1"/>
    <col min="2309" max="2309" width="17.28515625" bestFit="1" customWidth="1"/>
    <col min="2310" max="2310" width="16.7109375" customWidth="1"/>
    <col min="2311" max="2311" width="25.28515625" customWidth="1"/>
    <col min="2562" max="2562" width="31.140625" customWidth="1"/>
    <col min="2563" max="2563" width="14.5703125" bestFit="1" customWidth="1"/>
    <col min="2564" max="2564" width="20" bestFit="1" customWidth="1"/>
    <col min="2565" max="2565" width="17.28515625" bestFit="1" customWidth="1"/>
    <col min="2566" max="2566" width="16.7109375" customWidth="1"/>
    <col min="2567" max="2567" width="25.28515625" customWidth="1"/>
    <col min="2818" max="2818" width="31.140625" customWidth="1"/>
    <col min="2819" max="2819" width="14.5703125" bestFit="1" customWidth="1"/>
    <col min="2820" max="2820" width="20" bestFit="1" customWidth="1"/>
    <col min="2821" max="2821" width="17.28515625" bestFit="1" customWidth="1"/>
    <col min="2822" max="2822" width="16.7109375" customWidth="1"/>
    <col min="2823" max="2823" width="25.28515625" customWidth="1"/>
    <col min="3074" max="3074" width="31.140625" customWidth="1"/>
    <col min="3075" max="3075" width="14.5703125" bestFit="1" customWidth="1"/>
    <col min="3076" max="3076" width="20" bestFit="1" customWidth="1"/>
    <col min="3077" max="3077" width="17.28515625" bestFit="1" customWidth="1"/>
    <col min="3078" max="3078" width="16.7109375" customWidth="1"/>
    <col min="3079" max="3079" width="25.28515625" customWidth="1"/>
    <col min="3330" max="3330" width="31.140625" customWidth="1"/>
    <col min="3331" max="3331" width="14.5703125" bestFit="1" customWidth="1"/>
    <col min="3332" max="3332" width="20" bestFit="1" customWidth="1"/>
    <col min="3333" max="3333" width="17.28515625" bestFit="1" customWidth="1"/>
    <col min="3334" max="3334" width="16.7109375" customWidth="1"/>
    <col min="3335" max="3335" width="25.28515625" customWidth="1"/>
    <col min="3586" max="3586" width="31.140625" customWidth="1"/>
    <col min="3587" max="3587" width="14.5703125" bestFit="1" customWidth="1"/>
    <col min="3588" max="3588" width="20" bestFit="1" customWidth="1"/>
    <col min="3589" max="3589" width="17.28515625" bestFit="1" customWidth="1"/>
    <col min="3590" max="3590" width="16.7109375" customWidth="1"/>
    <col min="3591" max="3591" width="25.28515625" customWidth="1"/>
    <col min="3842" max="3842" width="31.140625" customWidth="1"/>
    <col min="3843" max="3843" width="14.5703125" bestFit="1" customWidth="1"/>
    <col min="3844" max="3844" width="20" bestFit="1" customWidth="1"/>
    <col min="3845" max="3845" width="17.28515625" bestFit="1" customWidth="1"/>
    <col min="3846" max="3846" width="16.7109375" customWidth="1"/>
    <col min="3847" max="3847" width="25.28515625" customWidth="1"/>
    <col min="4098" max="4098" width="31.140625" customWidth="1"/>
    <col min="4099" max="4099" width="14.5703125" bestFit="1" customWidth="1"/>
    <col min="4100" max="4100" width="20" bestFit="1" customWidth="1"/>
    <col min="4101" max="4101" width="17.28515625" bestFit="1" customWidth="1"/>
    <col min="4102" max="4102" width="16.7109375" customWidth="1"/>
    <col min="4103" max="4103" width="25.28515625" customWidth="1"/>
    <col min="4354" max="4354" width="31.140625" customWidth="1"/>
    <col min="4355" max="4355" width="14.5703125" bestFit="1" customWidth="1"/>
    <col min="4356" max="4356" width="20" bestFit="1" customWidth="1"/>
    <col min="4357" max="4357" width="17.28515625" bestFit="1" customWidth="1"/>
    <col min="4358" max="4358" width="16.7109375" customWidth="1"/>
    <col min="4359" max="4359" width="25.28515625" customWidth="1"/>
    <col min="4610" max="4610" width="31.140625" customWidth="1"/>
    <col min="4611" max="4611" width="14.5703125" bestFit="1" customWidth="1"/>
    <col min="4612" max="4612" width="20" bestFit="1" customWidth="1"/>
    <col min="4613" max="4613" width="17.28515625" bestFit="1" customWidth="1"/>
    <col min="4614" max="4614" width="16.7109375" customWidth="1"/>
    <col min="4615" max="4615" width="25.28515625" customWidth="1"/>
    <col min="4866" max="4866" width="31.140625" customWidth="1"/>
    <col min="4867" max="4867" width="14.5703125" bestFit="1" customWidth="1"/>
    <col min="4868" max="4868" width="20" bestFit="1" customWidth="1"/>
    <col min="4869" max="4869" width="17.28515625" bestFit="1" customWidth="1"/>
    <col min="4870" max="4870" width="16.7109375" customWidth="1"/>
    <col min="4871" max="4871" width="25.28515625" customWidth="1"/>
    <col min="5122" max="5122" width="31.140625" customWidth="1"/>
    <col min="5123" max="5123" width="14.5703125" bestFit="1" customWidth="1"/>
    <col min="5124" max="5124" width="20" bestFit="1" customWidth="1"/>
    <col min="5125" max="5125" width="17.28515625" bestFit="1" customWidth="1"/>
    <col min="5126" max="5126" width="16.7109375" customWidth="1"/>
    <col min="5127" max="5127" width="25.28515625" customWidth="1"/>
    <col min="5378" max="5378" width="31.140625" customWidth="1"/>
    <col min="5379" max="5379" width="14.5703125" bestFit="1" customWidth="1"/>
    <col min="5380" max="5380" width="20" bestFit="1" customWidth="1"/>
    <col min="5381" max="5381" width="17.28515625" bestFit="1" customWidth="1"/>
    <col min="5382" max="5382" width="16.7109375" customWidth="1"/>
    <col min="5383" max="5383" width="25.28515625" customWidth="1"/>
    <col min="5634" max="5634" width="31.140625" customWidth="1"/>
    <col min="5635" max="5635" width="14.5703125" bestFit="1" customWidth="1"/>
    <col min="5636" max="5636" width="20" bestFit="1" customWidth="1"/>
    <col min="5637" max="5637" width="17.28515625" bestFit="1" customWidth="1"/>
    <col min="5638" max="5638" width="16.7109375" customWidth="1"/>
    <col min="5639" max="5639" width="25.28515625" customWidth="1"/>
    <col min="5890" max="5890" width="31.140625" customWidth="1"/>
    <col min="5891" max="5891" width="14.5703125" bestFit="1" customWidth="1"/>
    <col min="5892" max="5892" width="20" bestFit="1" customWidth="1"/>
    <col min="5893" max="5893" width="17.28515625" bestFit="1" customWidth="1"/>
    <col min="5894" max="5894" width="16.7109375" customWidth="1"/>
    <col min="5895" max="5895" width="25.28515625" customWidth="1"/>
    <col min="6146" max="6146" width="31.140625" customWidth="1"/>
    <col min="6147" max="6147" width="14.5703125" bestFit="1" customWidth="1"/>
    <col min="6148" max="6148" width="20" bestFit="1" customWidth="1"/>
    <col min="6149" max="6149" width="17.28515625" bestFit="1" customWidth="1"/>
    <col min="6150" max="6150" width="16.7109375" customWidth="1"/>
    <col min="6151" max="6151" width="25.28515625" customWidth="1"/>
    <col min="6402" max="6402" width="31.140625" customWidth="1"/>
    <col min="6403" max="6403" width="14.5703125" bestFit="1" customWidth="1"/>
    <col min="6404" max="6404" width="20" bestFit="1" customWidth="1"/>
    <col min="6405" max="6405" width="17.28515625" bestFit="1" customWidth="1"/>
    <col min="6406" max="6406" width="16.7109375" customWidth="1"/>
    <col min="6407" max="6407" width="25.28515625" customWidth="1"/>
    <col min="6658" max="6658" width="31.140625" customWidth="1"/>
    <col min="6659" max="6659" width="14.5703125" bestFit="1" customWidth="1"/>
    <col min="6660" max="6660" width="20" bestFit="1" customWidth="1"/>
    <col min="6661" max="6661" width="17.28515625" bestFit="1" customWidth="1"/>
    <col min="6662" max="6662" width="16.7109375" customWidth="1"/>
    <col min="6663" max="6663" width="25.28515625" customWidth="1"/>
    <col min="6914" max="6914" width="31.140625" customWidth="1"/>
    <col min="6915" max="6915" width="14.5703125" bestFit="1" customWidth="1"/>
    <col min="6916" max="6916" width="20" bestFit="1" customWidth="1"/>
    <col min="6917" max="6917" width="17.28515625" bestFit="1" customWidth="1"/>
    <col min="6918" max="6918" width="16.7109375" customWidth="1"/>
    <col min="6919" max="6919" width="25.28515625" customWidth="1"/>
    <col min="7170" max="7170" width="31.140625" customWidth="1"/>
    <col min="7171" max="7171" width="14.5703125" bestFit="1" customWidth="1"/>
    <col min="7172" max="7172" width="20" bestFit="1" customWidth="1"/>
    <col min="7173" max="7173" width="17.28515625" bestFit="1" customWidth="1"/>
    <col min="7174" max="7174" width="16.7109375" customWidth="1"/>
    <col min="7175" max="7175" width="25.28515625" customWidth="1"/>
    <col min="7426" max="7426" width="31.140625" customWidth="1"/>
    <col min="7427" max="7427" width="14.5703125" bestFit="1" customWidth="1"/>
    <col min="7428" max="7428" width="20" bestFit="1" customWidth="1"/>
    <col min="7429" max="7429" width="17.28515625" bestFit="1" customWidth="1"/>
    <col min="7430" max="7430" width="16.7109375" customWidth="1"/>
    <col min="7431" max="7431" width="25.28515625" customWidth="1"/>
    <col min="7682" max="7682" width="31.140625" customWidth="1"/>
    <col min="7683" max="7683" width="14.5703125" bestFit="1" customWidth="1"/>
    <col min="7684" max="7684" width="20" bestFit="1" customWidth="1"/>
    <col min="7685" max="7685" width="17.28515625" bestFit="1" customWidth="1"/>
    <col min="7686" max="7686" width="16.7109375" customWidth="1"/>
    <col min="7687" max="7687" width="25.28515625" customWidth="1"/>
    <col min="7938" max="7938" width="31.140625" customWidth="1"/>
    <col min="7939" max="7939" width="14.5703125" bestFit="1" customWidth="1"/>
    <col min="7940" max="7940" width="20" bestFit="1" customWidth="1"/>
    <col min="7941" max="7941" width="17.28515625" bestFit="1" customWidth="1"/>
    <col min="7942" max="7942" width="16.7109375" customWidth="1"/>
    <col min="7943" max="7943" width="25.28515625" customWidth="1"/>
    <col min="8194" max="8194" width="31.140625" customWidth="1"/>
    <col min="8195" max="8195" width="14.5703125" bestFit="1" customWidth="1"/>
    <col min="8196" max="8196" width="20" bestFit="1" customWidth="1"/>
    <col min="8197" max="8197" width="17.28515625" bestFit="1" customWidth="1"/>
    <col min="8198" max="8198" width="16.7109375" customWidth="1"/>
    <col min="8199" max="8199" width="25.28515625" customWidth="1"/>
    <col min="8450" max="8450" width="31.140625" customWidth="1"/>
    <col min="8451" max="8451" width="14.5703125" bestFit="1" customWidth="1"/>
    <col min="8452" max="8452" width="20" bestFit="1" customWidth="1"/>
    <col min="8453" max="8453" width="17.28515625" bestFit="1" customWidth="1"/>
    <col min="8454" max="8454" width="16.7109375" customWidth="1"/>
    <col min="8455" max="8455" width="25.28515625" customWidth="1"/>
    <col min="8706" max="8706" width="31.140625" customWidth="1"/>
    <col min="8707" max="8707" width="14.5703125" bestFit="1" customWidth="1"/>
    <col min="8708" max="8708" width="20" bestFit="1" customWidth="1"/>
    <col min="8709" max="8709" width="17.28515625" bestFit="1" customWidth="1"/>
    <col min="8710" max="8710" width="16.7109375" customWidth="1"/>
    <col min="8711" max="8711" width="25.28515625" customWidth="1"/>
    <col min="8962" max="8962" width="31.140625" customWidth="1"/>
    <col min="8963" max="8963" width="14.5703125" bestFit="1" customWidth="1"/>
    <col min="8964" max="8964" width="20" bestFit="1" customWidth="1"/>
    <col min="8965" max="8965" width="17.28515625" bestFit="1" customWidth="1"/>
    <col min="8966" max="8966" width="16.7109375" customWidth="1"/>
    <col min="8967" max="8967" width="25.28515625" customWidth="1"/>
    <col min="9218" max="9218" width="31.140625" customWidth="1"/>
    <col min="9219" max="9219" width="14.5703125" bestFit="1" customWidth="1"/>
    <col min="9220" max="9220" width="20" bestFit="1" customWidth="1"/>
    <col min="9221" max="9221" width="17.28515625" bestFit="1" customWidth="1"/>
    <col min="9222" max="9222" width="16.7109375" customWidth="1"/>
    <col min="9223" max="9223" width="25.28515625" customWidth="1"/>
    <col min="9474" max="9474" width="31.140625" customWidth="1"/>
    <col min="9475" max="9475" width="14.5703125" bestFit="1" customWidth="1"/>
    <col min="9476" max="9476" width="20" bestFit="1" customWidth="1"/>
    <col min="9477" max="9477" width="17.28515625" bestFit="1" customWidth="1"/>
    <col min="9478" max="9478" width="16.7109375" customWidth="1"/>
    <col min="9479" max="9479" width="25.28515625" customWidth="1"/>
    <col min="9730" max="9730" width="31.140625" customWidth="1"/>
    <col min="9731" max="9731" width="14.5703125" bestFit="1" customWidth="1"/>
    <col min="9732" max="9732" width="20" bestFit="1" customWidth="1"/>
    <col min="9733" max="9733" width="17.28515625" bestFit="1" customWidth="1"/>
    <col min="9734" max="9734" width="16.7109375" customWidth="1"/>
    <col min="9735" max="9735" width="25.28515625" customWidth="1"/>
    <col min="9986" max="9986" width="31.140625" customWidth="1"/>
    <col min="9987" max="9987" width="14.5703125" bestFit="1" customWidth="1"/>
    <col min="9988" max="9988" width="20" bestFit="1" customWidth="1"/>
    <col min="9989" max="9989" width="17.28515625" bestFit="1" customWidth="1"/>
    <col min="9990" max="9990" width="16.7109375" customWidth="1"/>
    <col min="9991" max="9991" width="25.28515625" customWidth="1"/>
    <col min="10242" max="10242" width="31.140625" customWidth="1"/>
    <col min="10243" max="10243" width="14.5703125" bestFit="1" customWidth="1"/>
    <col min="10244" max="10244" width="20" bestFit="1" customWidth="1"/>
    <col min="10245" max="10245" width="17.28515625" bestFit="1" customWidth="1"/>
    <col min="10246" max="10246" width="16.7109375" customWidth="1"/>
    <col min="10247" max="10247" width="25.28515625" customWidth="1"/>
    <col min="10498" max="10498" width="31.140625" customWidth="1"/>
    <col min="10499" max="10499" width="14.5703125" bestFit="1" customWidth="1"/>
    <col min="10500" max="10500" width="20" bestFit="1" customWidth="1"/>
    <col min="10501" max="10501" width="17.28515625" bestFit="1" customWidth="1"/>
    <col min="10502" max="10502" width="16.7109375" customWidth="1"/>
    <col min="10503" max="10503" width="25.28515625" customWidth="1"/>
    <col min="10754" max="10754" width="31.140625" customWidth="1"/>
    <col min="10755" max="10755" width="14.5703125" bestFit="1" customWidth="1"/>
    <col min="10756" max="10756" width="20" bestFit="1" customWidth="1"/>
    <col min="10757" max="10757" width="17.28515625" bestFit="1" customWidth="1"/>
    <col min="10758" max="10758" width="16.7109375" customWidth="1"/>
    <col min="10759" max="10759" width="25.28515625" customWidth="1"/>
    <col min="11010" max="11010" width="31.140625" customWidth="1"/>
    <col min="11011" max="11011" width="14.5703125" bestFit="1" customWidth="1"/>
    <col min="11012" max="11012" width="20" bestFit="1" customWidth="1"/>
    <col min="11013" max="11013" width="17.28515625" bestFit="1" customWidth="1"/>
    <col min="11014" max="11014" width="16.7109375" customWidth="1"/>
    <col min="11015" max="11015" width="25.28515625" customWidth="1"/>
    <col min="11266" max="11266" width="31.140625" customWidth="1"/>
    <col min="11267" max="11267" width="14.5703125" bestFit="1" customWidth="1"/>
    <col min="11268" max="11268" width="20" bestFit="1" customWidth="1"/>
    <col min="11269" max="11269" width="17.28515625" bestFit="1" customWidth="1"/>
    <col min="11270" max="11270" width="16.7109375" customWidth="1"/>
    <col min="11271" max="11271" width="25.28515625" customWidth="1"/>
    <col min="11522" max="11522" width="31.140625" customWidth="1"/>
    <col min="11523" max="11523" width="14.5703125" bestFit="1" customWidth="1"/>
    <col min="11524" max="11524" width="20" bestFit="1" customWidth="1"/>
    <col min="11525" max="11525" width="17.28515625" bestFit="1" customWidth="1"/>
    <col min="11526" max="11526" width="16.7109375" customWidth="1"/>
    <col min="11527" max="11527" width="25.28515625" customWidth="1"/>
    <col min="11778" max="11778" width="31.140625" customWidth="1"/>
    <col min="11779" max="11779" width="14.5703125" bestFit="1" customWidth="1"/>
    <col min="11780" max="11780" width="20" bestFit="1" customWidth="1"/>
    <col min="11781" max="11781" width="17.28515625" bestFit="1" customWidth="1"/>
    <col min="11782" max="11782" width="16.7109375" customWidth="1"/>
    <col min="11783" max="11783" width="25.28515625" customWidth="1"/>
    <col min="12034" max="12034" width="31.140625" customWidth="1"/>
    <col min="12035" max="12035" width="14.5703125" bestFit="1" customWidth="1"/>
    <col min="12036" max="12036" width="20" bestFit="1" customWidth="1"/>
    <col min="12037" max="12037" width="17.28515625" bestFit="1" customWidth="1"/>
    <col min="12038" max="12038" width="16.7109375" customWidth="1"/>
    <col min="12039" max="12039" width="25.28515625" customWidth="1"/>
    <col min="12290" max="12290" width="31.140625" customWidth="1"/>
    <col min="12291" max="12291" width="14.5703125" bestFit="1" customWidth="1"/>
    <col min="12292" max="12292" width="20" bestFit="1" customWidth="1"/>
    <col min="12293" max="12293" width="17.28515625" bestFit="1" customWidth="1"/>
    <col min="12294" max="12294" width="16.7109375" customWidth="1"/>
    <col min="12295" max="12295" width="25.28515625" customWidth="1"/>
    <col min="12546" max="12546" width="31.140625" customWidth="1"/>
    <col min="12547" max="12547" width="14.5703125" bestFit="1" customWidth="1"/>
    <col min="12548" max="12548" width="20" bestFit="1" customWidth="1"/>
    <col min="12549" max="12549" width="17.28515625" bestFit="1" customWidth="1"/>
    <col min="12550" max="12550" width="16.7109375" customWidth="1"/>
    <col min="12551" max="12551" width="25.28515625" customWidth="1"/>
    <col min="12802" max="12802" width="31.140625" customWidth="1"/>
    <col min="12803" max="12803" width="14.5703125" bestFit="1" customWidth="1"/>
    <col min="12804" max="12804" width="20" bestFit="1" customWidth="1"/>
    <col min="12805" max="12805" width="17.28515625" bestFit="1" customWidth="1"/>
    <col min="12806" max="12806" width="16.7109375" customWidth="1"/>
    <col min="12807" max="12807" width="25.28515625" customWidth="1"/>
    <col min="13058" max="13058" width="31.140625" customWidth="1"/>
    <col min="13059" max="13059" width="14.5703125" bestFit="1" customWidth="1"/>
    <col min="13060" max="13060" width="20" bestFit="1" customWidth="1"/>
    <col min="13061" max="13061" width="17.28515625" bestFit="1" customWidth="1"/>
    <col min="13062" max="13062" width="16.7109375" customWidth="1"/>
    <col min="13063" max="13063" width="25.28515625" customWidth="1"/>
    <col min="13314" max="13314" width="31.140625" customWidth="1"/>
    <col min="13315" max="13315" width="14.5703125" bestFit="1" customWidth="1"/>
    <col min="13316" max="13316" width="20" bestFit="1" customWidth="1"/>
    <col min="13317" max="13317" width="17.28515625" bestFit="1" customWidth="1"/>
    <col min="13318" max="13318" width="16.7109375" customWidth="1"/>
    <col min="13319" max="13319" width="25.28515625" customWidth="1"/>
    <col min="13570" max="13570" width="31.140625" customWidth="1"/>
    <col min="13571" max="13571" width="14.5703125" bestFit="1" customWidth="1"/>
    <col min="13572" max="13572" width="20" bestFit="1" customWidth="1"/>
    <col min="13573" max="13573" width="17.28515625" bestFit="1" customWidth="1"/>
    <col min="13574" max="13574" width="16.7109375" customWidth="1"/>
    <col min="13575" max="13575" width="25.28515625" customWidth="1"/>
    <col min="13826" max="13826" width="31.140625" customWidth="1"/>
    <col min="13827" max="13827" width="14.5703125" bestFit="1" customWidth="1"/>
    <col min="13828" max="13828" width="20" bestFit="1" customWidth="1"/>
    <col min="13829" max="13829" width="17.28515625" bestFit="1" customWidth="1"/>
    <col min="13830" max="13830" width="16.7109375" customWidth="1"/>
    <col min="13831" max="13831" width="25.28515625" customWidth="1"/>
    <col min="14082" max="14082" width="31.140625" customWidth="1"/>
    <col min="14083" max="14083" width="14.5703125" bestFit="1" customWidth="1"/>
    <col min="14084" max="14084" width="20" bestFit="1" customWidth="1"/>
    <col min="14085" max="14085" width="17.28515625" bestFit="1" customWidth="1"/>
    <col min="14086" max="14086" width="16.7109375" customWidth="1"/>
    <col min="14087" max="14087" width="25.28515625" customWidth="1"/>
    <col min="14338" max="14338" width="31.140625" customWidth="1"/>
    <col min="14339" max="14339" width="14.5703125" bestFit="1" customWidth="1"/>
    <col min="14340" max="14340" width="20" bestFit="1" customWidth="1"/>
    <col min="14341" max="14341" width="17.28515625" bestFit="1" customWidth="1"/>
    <col min="14342" max="14342" width="16.7109375" customWidth="1"/>
    <col min="14343" max="14343" width="25.28515625" customWidth="1"/>
    <col min="14594" max="14594" width="31.140625" customWidth="1"/>
    <col min="14595" max="14595" width="14.5703125" bestFit="1" customWidth="1"/>
    <col min="14596" max="14596" width="20" bestFit="1" customWidth="1"/>
    <col min="14597" max="14597" width="17.28515625" bestFit="1" customWidth="1"/>
    <col min="14598" max="14598" width="16.7109375" customWidth="1"/>
    <col min="14599" max="14599" width="25.28515625" customWidth="1"/>
    <col min="14850" max="14850" width="31.140625" customWidth="1"/>
    <col min="14851" max="14851" width="14.5703125" bestFit="1" customWidth="1"/>
    <col min="14852" max="14852" width="20" bestFit="1" customWidth="1"/>
    <col min="14853" max="14853" width="17.28515625" bestFit="1" customWidth="1"/>
    <col min="14854" max="14854" width="16.7109375" customWidth="1"/>
    <col min="14855" max="14855" width="25.28515625" customWidth="1"/>
    <col min="15106" max="15106" width="31.140625" customWidth="1"/>
    <col min="15107" max="15107" width="14.5703125" bestFit="1" customWidth="1"/>
    <col min="15108" max="15108" width="20" bestFit="1" customWidth="1"/>
    <col min="15109" max="15109" width="17.28515625" bestFit="1" customWidth="1"/>
    <col min="15110" max="15110" width="16.7109375" customWidth="1"/>
    <col min="15111" max="15111" width="25.28515625" customWidth="1"/>
    <col min="15362" max="15362" width="31.140625" customWidth="1"/>
    <col min="15363" max="15363" width="14.5703125" bestFit="1" customWidth="1"/>
    <col min="15364" max="15364" width="20" bestFit="1" customWidth="1"/>
    <col min="15365" max="15365" width="17.28515625" bestFit="1" customWidth="1"/>
    <col min="15366" max="15366" width="16.7109375" customWidth="1"/>
    <col min="15367" max="15367" width="25.28515625" customWidth="1"/>
    <col min="15618" max="15618" width="31.140625" customWidth="1"/>
    <col min="15619" max="15619" width="14.5703125" bestFit="1" customWidth="1"/>
    <col min="15620" max="15620" width="20" bestFit="1" customWidth="1"/>
    <col min="15621" max="15621" width="17.28515625" bestFit="1" customWidth="1"/>
    <col min="15622" max="15622" width="16.7109375" customWidth="1"/>
    <col min="15623" max="15623" width="25.28515625" customWidth="1"/>
    <col min="15874" max="15874" width="31.140625" customWidth="1"/>
    <col min="15875" max="15875" width="14.5703125" bestFit="1" customWidth="1"/>
    <col min="15876" max="15876" width="20" bestFit="1" customWidth="1"/>
    <col min="15877" max="15877" width="17.28515625" bestFit="1" customWidth="1"/>
    <col min="15878" max="15878" width="16.7109375" customWidth="1"/>
    <col min="15879" max="15879" width="25.28515625" customWidth="1"/>
    <col min="16130" max="16130" width="31.140625" customWidth="1"/>
    <col min="16131" max="16131" width="14.5703125" bestFit="1" customWidth="1"/>
    <col min="16132" max="16132" width="20" bestFit="1" customWidth="1"/>
    <col min="16133" max="16133" width="17.28515625" bestFit="1" customWidth="1"/>
    <col min="16134" max="16134" width="16.7109375" customWidth="1"/>
    <col min="16135" max="16135" width="25.28515625" customWidth="1"/>
  </cols>
  <sheetData>
    <row r="1" spans="1:7" ht="18.75" x14ac:dyDescent="0.25">
      <c r="A1" s="228" t="s">
        <v>256</v>
      </c>
      <c r="B1" s="228"/>
      <c r="C1" s="228"/>
      <c r="D1" s="228"/>
      <c r="E1" s="228"/>
      <c r="F1" s="228"/>
      <c r="G1" s="228"/>
    </row>
    <row r="2" spans="1:7" ht="47.25" x14ac:dyDescent="0.25">
      <c r="A2" s="230" t="s">
        <v>257</v>
      </c>
      <c r="B2" s="231"/>
      <c r="C2" s="121" t="s">
        <v>258</v>
      </c>
      <c r="D2" s="121" t="s">
        <v>259</v>
      </c>
      <c r="E2" s="121" t="s">
        <v>260</v>
      </c>
      <c r="F2" s="121" t="s">
        <v>261</v>
      </c>
      <c r="G2" s="121" t="s">
        <v>262</v>
      </c>
    </row>
    <row r="3" spans="1:7" s="127" customFormat="1" ht="30" x14ac:dyDescent="0.25">
      <c r="A3" s="122">
        <v>1</v>
      </c>
      <c r="B3" s="123" t="s">
        <v>266</v>
      </c>
      <c r="C3" s="122" t="s">
        <v>269</v>
      </c>
      <c r="D3" s="124">
        <v>4680.6000000000004</v>
      </c>
      <c r="E3" s="125">
        <v>1</v>
      </c>
      <c r="F3" s="126">
        <v>4680.6000000000004</v>
      </c>
      <c r="G3" s="126">
        <f t="shared" ref="G3:G12" si="0">F3*12</f>
        <v>56167.200000000004</v>
      </c>
    </row>
    <row r="4" spans="1:7" s="127" customFormat="1" ht="30" x14ac:dyDescent="0.25">
      <c r="A4" s="122">
        <v>2</v>
      </c>
      <c r="B4" s="123" t="s">
        <v>267</v>
      </c>
      <c r="C4" s="122" t="s">
        <v>269</v>
      </c>
      <c r="D4" s="124">
        <v>4028.52</v>
      </c>
      <c r="E4" s="125">
        <v>1</v>
      </c>
      <c r="F4" s="126">
        <v>4028.52</v>
      </c>
      <c r="G4" s="126">
        <f t="shared" si="0"/>
        <v>48342.239999999998</v>
      </c>
    </row>
    <row r="5" spans="1:7" s="127" customFormat="1" ht="30" x14ac:dyDescent="0.25">
      <c r="A5" s="122">
        <v>3</v>
      </c>
      <c r="B5" s="123" t="s">
        <v>268</v>
      </c>
      <c r="C5" s="122" t="s">
        <v>269</v>
      </c>
      <c r="D5" s="124">
        <v>4028.52</v>
      </c>
      <c r="E5" s="125">
        <v>1</v>
      </c>
      <c r="F5" s="126">
        <v>4028.52</v>
      </c>
      <c r="G5" s="126">
        <f t="shared" si="0"/>
        <v>48342.239999999998</v>
      </c>
    </row>
    <row r="6" spans="1:7" s="127" customFormat="1" ht="32.25" customHeight="1" x14ac:dyDescent="0.25">
      <c r="A6" s="122">
        <v>4</v>
      </c>
      <c r="B6" s="123" t="s">
        <v>411</v>
      </c>
      <c r="C6" s="122" t="s">
        <v>270</v>
      </c>
      <c r="D6" s="124">
        <v>6152.01</v>
      </c>
      <c r="E6" s="125">
        <v>1</v>
      </c>
      <c r="F6" s="126">
        <f>D6*E6</f>
        <v>6152.01</v>
      </c>
      <c r="G6" s="126">
        <f>F6*12</f>
        <v>73824.12</v>
      </c>
    </row>
    <row r="7" spans="1:7" s="127" customFormat="1" ht="30" x14ac:dyDescent="0.25">
      <c r="A7" s="122">
        <v>5</v>
      </c>
      <c r="B7" s="123" t="s">
        <v>279</v>
      </c>
      <c r="C7" s="122" t="s">
        <v>270</v>
      </c>
      <c r="D7" s="124">
        <v>5688.2</v>
      </c>
      <c r="E7" s="125">
        <v>1</v>
      </c>
      <c r="F7" s="126">
        <f t="shared" ref="F7:F12" si="1">D7*E7</f>
        <v>5688.2</v>
      </c>
      <c r="G7" s="126">
        <f t="shared" si="0"/>
        <v>68258.399999999994</v>
      </c>
    </row>
    <row r="8" spans="1:7" s="127" customFormat="1" ht="30" x14ac:dyDescent="0.25">
      <c r="A8" s="122">
        <v>6</v>
      </c>
      <c r="B8" s="123" t="s">
        <v>409</v>
      </c>
      <c r="C8" s="122" t="s">
        <v>270</v>
      </c>
      <c r="D8" s="124">
        <v>5688.2</v>
      </c>
      <c r="E8" s="125">
        <v>1</v>
      </c>
      <c r="F8" s="126">
        <f t="shared" si="1"/>
        <v>5688.2</v>
      </c>
      <c r="G8" s="126">
        <f t="shared" si="0"/>
        <v>68258.399999999994</v>
      </c>
    </row>
    <row r="9" spans="1:7" ht="30" x14ac:dyDescent="0.25">
      <c r="A9" s="122">
        <v>7</v>
      </c>
      <c r="B9" s="123" t="s">
        <v>330</v>
      </c>
      <c r="C9" s="122" t="s">
        <v>270</v>
      </c>
      <c r="D9" s="124">
        <v>5688.2</v>
      </c>
      <c r="E9" s="125">
        <v>1</v>
      </c>
      <c r="F9" s="126">
        <f t="shared" si="1"/>
        <v>5688.2</v>
      </c>
      <c r="G9" s="126">
        <f t="shared" si="0"/>
        <v>68258.399999999994</v>
      </c>
    </row>
    <row r="10" spans="1:7" ht="30" x14ac:dyDescent="0.25">
      <c r="A10" s="122">
        <v>8</v>
      </c>
      <c r="B10" s="123" t="s">
        <v>293</v>
      </c>
      <c r="C10" s="122" t="s">
        <v>270</v>
      </c>
      <c r="D10" s="124">
        <v>4567.9799999999996</v>
      </c>
      <c r="E10" s="125">
        <v>1</v>
      </c>
      <c r="F10" s="126">
        <f t="shared" si="1"/>
        <v>4567.9799999999996</v>
      </c>
      <c r="G10" s="126">
        <f t="shared" si="0"/>
        <v>54815.759999999995</v>
      </c>
    </row>
    <row r="11" spans="1:7" ht="30" x14ac:dyDescent="0.25">
      <c r="A11" s="122">
        <v>9</v>
      </c>
      <c r="B11" s="123" t="s">
        <v>263</v>
      </c>
      <c r="C11" s="122" t="s">
        <v>270</v>
      </c>
      <c r="D11" s="124">
        <v>3668.72</v>
      </c>
      <c r="E11" s="125">
        <v>1</v>
      </c>
      <c r="F11" s="126">
        <f t="shared" si="1"/>
        <v>3668.72</v>
      </c>
      <c r="G11" s="126">
        <f t="shared" si="0"/>
        <v>44024.639999999999</v>
      </c>
    </row>
    <row r="12" spans="1:7" ht="30" x14ac:dyDescent="0.25">
      <c r="A12" s="122">
        <v>10</v>
      </c>
      <c r="B12" s="123" t="s">
        <v>410</v>
      </c>
      <c r="C12" s="122" t="s">
        <v>270</v>
      </c>
      <c r="D12" s="124">
        <v>5627.76</v>
      </c>
      <c r="E12" s="125">
        <v>1</v>
      </c>
      <c r="F12" s="126">
        <f t="shared" si="1"/>
        <v>5627.76</v>
      </c>
      <c r="G12" s="126">
        <f t="shared" si="0"/>
        <v>67533.119999999995</v>
      </c>
    </row>
    <row r="13" spans="1:7" x14ac:dyDescent="0.25">
      <c r="A13" s="128"/>
      <c r="B13" s="232" t="s">
        <v>264</v>
      </c>
      <c r="C13" s="233"/>
      <c r="D13" s="233"/>
      <c r="E13" s="234"/>
      <c r="F13" s="129">
        <f>SUM(F3:F12)</f>
        <v>49818.71</v>
      </c>
      <c r="G13" s="129">
        <f>SUM(G3:G12)</f>
        <v>597824.52</v>
      </c>
    </row>
    <row r="14" spans="1:7" x14ac:dyDescent="0.25">
      <c r="A14" s="176"/>
      <c r="B14" s="177"/>
      <c r="C14" s="232" t="s">
        <v>457</v>
      </c>
      <c r="D14" s="234"/>
      <c r="E14" s="185">
        <v>0.29730000000000001</v>
      </c>
      <c r="F14" s="235">
        <f>(F13*E14)+F13</f>
        <v>64629.812483000002</v>
      </c>
      <c r="G14" s="235">
        <f>F14*12</f>
        <v>775557.74979600008</v>
      </c>
    </row>
    <row r="15" spans="1:7" x14ac:dyDescent="0.25">
      <c r="A15" s="176"/>
      <c r="B15" s="177"/>
      <c r="C15" s="232" t="s">
        <v>378</v>
      </c>
      <c r="D15" s="233"/>
      <c r="E15" s="234"/>
      <c r="F15" s="236"/>
      <c r="G15" s="236"/>
    </row>
    <row r="16" spans="1:7" x14ac:dyDescent="0.25">
      <c r="A16" s="176"/>
      <c r="B16" s="177"/>
      <c r="C16" s="177"/>
      <c r="D16" s="177"/>
      <c r="E16" s="177"/>
      <c r="F16" s="178"/>
      <c r="G16" s="178"/>
    </row>
    <row r="17" spans="1:12" x14ac:dyDescent="0.25">
      <c r="A17" s="176"/>
      <c r="B17" s="177"/>
      <c r="C17" s="177"/>
      <c r="D17" s="177"/>
      <c r="E17" s="177"/>
      <c r="F17" s="178"/>
      <c r="G17" s="178"/>
      <c r="H17" s="176"/>
      <c r="I17" s="176"/>
      <c r="J17" s="176"/>
      <c r="K17" s="176"/>
      <c r="L17" s="176"/>
    </row>
    <row r="18" spans="1:12" x14ac:dyDescent="0.25">
      <c r="H18" s="189"/>
      <c r="I18" s="176"/>
      <c r="J18" s="176"/>
      <c r="K18" s="176"/>
      <c r="L18" s="176"/>
    </row>
    <row r="19" spans="1:12" ht="18.75" x14ac:dyDescent="0.25">
      <c r="A19" s="228" t="s">
        <v>391</v>
      </c>
      <c r="B19" s="228"/>
      <c r="C19" s="228"/>
      <c r="D19" s="228"/>
      <c r="E19" s="228"/>
      <c r="F19" s="228"/>
      <c r="G19" s="229"/>
      <c r="H19" s="187"/>
      <c r="I19" s="176"/>
      <c r="J19" s="176"/>
      <c r="K19" s="176"/>
      <c r="L19" s="176"/>
    </row>
    <row r="20" spans="1:12" ht="63" x14ac:dyDescent="0.25">
      <c r="A20" s="230" t="s">
        <v>257</v>
      </c>
      <c r="B20" s="231"/>
      <c r="C20" s="121" t="s">
        <v>393</v>
      </c>
      <c r="D20" s="121" t="s">
        <v>392</v>
      </c>
      <c r="E20" s="121" t="s">
        <v>395</v>
      </c>
      <c r="F20" s="121" t="s">
        <v>396</v>
      </c>
      <c r="G20" s="121" t="s">
        <v>397</v>
      </c>
      <c r="H20" s="186"/>
      <c r="I20" s="176"/>
      <c r="J20" s="176"/>
      <c r="K20" s="176"/>
      <c r="L20" s="176"/>
    </row>
    <row r="21" spans="1:12" x14ac:dyDescent="0.25">
      <c r="A21" s="122">
        <v>1</v>
      </c>
      <c r="B21" s="123" t="s">
        <v>266</v>
      </c>
      <c r="C21" s="122" t="s">
        <v>394</v>
      </c>
      <c r="D21" s="124">
        <v>193.77</v>
      </c>
      <c r="E21" s="125">
        <v>4</v>
      </c>
      <c r="F21" s="126">
        <f>(D21*4)+D21/4</f>
        <v>823.52250000000004</v>
      </c>
      <c r="G21" s="126">
        <f>(D21*2)+D21/4</f>
        <v>435.98250000000002</v>
      </c>
      <c r="H21" s="187"/>
      <c r="I21" s="176"/>
      <c r="J21" s="176"/>
      <c r="K21" s="176"/>
      <c r="L21" s="176"/>
    </row>
    <row r="22" spans="1:12" x14ac:dyDescent="0.25">
      <c r="A22" s="122">
        <v>2</v>
      </c>
      <c r="B22" s="123" t="s">
        <v>267</v>
      </c>
      <c r="C22" s="122" t="s">
        <v>394</v>
      </c>
      <c r="D22" s="124">
        <v>166.6</v>
      </c>
      <c r="E22" s="125">
        <v>4</v>
      </c>
      <c r="F22" s="126">
        <f t="shared" ref="F22:F30" si="2">(D22*4)+D22/4</f>
        <v>708.05</v>
      </c>
      <c r="G22" s="126">
        <f t="shared" ref="G22:G30" si="3">(D22*2)+D22/4</f>
        <v>374.84999999999997</v>
      </c>
      <c r="H22" s="187"/>
      <c r="I22" s="176"/>
      <c r="J22" s="176"/>
      <c r="K22" s="176"/>
      <c r="L22" s="176"/>
    </row>
    <row r="23" spans="1:12" x14ac:dyDescent="0.25">
      <c r="A23" s="122">
        <v>3</v>
      </c>
      <c r="B23" s="123" t="s">
        <v>268</v>
      </c>
      <c r="C23" s="122" t="s">
        <v>394</v>
      </c>
      <c r="D23" s="124">
        <v>166.6</v>
      </c>
      <c r="E23" s="125">
        <v>4</v>
      </c>
      <c r="F23" s="126">
        <f t="shared" si="2"/>
        <v>708.05</v>
      </c>
      <c r="G23" s="126">
        <f t="shared" si="3"/>
        <v>374.84999999999997</v>
      </c>
      <c r="H23" s="187"/>
      <c r="I23" s="176"/>
      <c r="J23" s="176"/>
      <c r="K23" s="176"/>
      <c r="L23" s="176"/>
    </row>
    <row r="24" spans="1:12" x14ac:dyDescent="0.25">
      <c r="A24" s="122">
        <v>4</v>
      </c>
      <c r="B24" s="123" t="s">
        <v>331</v>
      </c>
      <c r="C24" s="122" t="s">
        <v>394</v>
      </c>
      <c r="D24" s="124">
        <v>26.87</v>
      </c>
      <c r="E24" s="125">
        <v>8</v>
      </c>
      <c r="F24" s="126">
        <f t="shared" si="2"/>
        <v>114.19750000000001</v>
      </c>
      <c r="G24" s="126">
        <f t="shared" si="3"/>
        <v>60.457500000000003</v>
      </c>
      <c r="H24" s="187"/>
      <c r="I24" s="176"/>
      <c r="J24" s="176"/>
      <c r="K24" s="176"/>
      <c r="L24" s="176"/>
    </row>
    <row r="25" spans="1:12" x14ac:dyDescent="0.25">
      <c r="A25" s="122">
        <v>5</v>
      </c>
      <c r="B25" s="123" t="s">
        <v>279</v>
      </c>
      <c r="C25" s="122" t="s">
        <v>394</v>
      </c>
      <c r="D25" s="124">
        <v>24.77</v>
      </c>
      <c r="E25" s="125">
        <v>8</v>
      </c>
      <c r="F25" s="126">
        <f t="shared" si="2"/>
        <v>105.27249999999999</v>
      </c>
      <c r="G25" s="126">
        <f t="shared" si="3"/>
        <v>55.732500000000002</v>
      </c>
      <c r="H25" s="187"/>
      <c r="I25" s="176"/>
      <c r="J25" s="176"/>
      <c r="K25" s="176"/>
      <c r="L25" s="176"/>
    </row>
    <row r="26" spans="1:12" ht="30" x14ac:dyDescent="0.25">
      <c r="A26" s="122">
        <v>6</v>
      </c>
      <c r="B26" s="123" t="s">
        <v>328</v>
      </c>
      <c r="C26" s="122" t="s">
        <v>394</v>
      </c>
      <c r="D26" s="124">
        <v>24.77</v>
      </c>
      <c r="E26" s="125">
        <v>8</v>
      </c>
      <c r="F26" s="126">
        <f t="shared" si="2"/>
        <v>105.27249999999999</v>
      </c>
      <c r="G26" s="126">
        <f t="shared" si="3"/>
        <v>55.732500000000002</v>
      </c>
      <c r="H26" s="187"/>
      <c r="I26" s="176"/>
      <c r="J26" s="176"/>
      <c r="K26" s="176"/>
      <c r="L26" s="176"/>
    </row>
    <row r="27" spans="1:12" x14ac:dyDescent="0.25">
      <c r="A27" s="122">
        <v>7</v>
      </c>
      <c r="B27" s="123" t="s">
        <v>330</v>
      </c>
      <c r="C27" s="122" t="s">
        <v>394</v>
      </c>
      <c r="D27" s="124">
        <v>24.77</v>
      </c>
      <c r="E27" s="125">
        <v>8</v>
      </c>
      <c r="F27" s="126">
        <f t="shared" si="2"/>
        <v>105.27249999999999</v>
      </c>
      <c r="G27" s="126">
        <f t="shared" si="3"/>
        <v>55.732500000000002</v>
      </c>
      <c r="H27" s="187"/>
      <c r="I27" s="176"/>
      <c r="J27" s="176"/>
      <c r="K27" s="176"/>
      <c r="L27" s="176"/>
    </row>
    <row r="28" spans="1:12" x14ac:dyDescent="0.25">
      <c r="A28" s="122">
        <v>8</v>
      </c>
      <c r="B28" s="123" t="s">
        <v>293</v>
      </c>
      <c r="C28" s="122" t="s">
        <v>394</v>
      </c>
      <c r="D28" s="124">
        <v>19.68</v>
      </c>
      <c r="E28" s="125">
        <v>8</v>
      </c>
      <c r="F28" s="126">
        <f t="shared" si="2"/>
        <v>83.64</v>
      </c>
      <c r="G28" s="126">
        <f t="shared" si="3"/>
        <v>44.28</v>
      </c>
      <c r="H28" s="187"/>
      <c r="I28" s="176"/>
      <c r="J28" s="176"/>
      <c r="K28" s="176"/>
      <c r="L28" s="176"/>
    </row>
    <row r="29" spans="1:12" x14ac:dyDescent="0.25">
      <c r="A29" s="122">
        <v>9</v>
      </c>
      <c r="B29" s="123" t="s">
        <v>263</v>
      </c>
      <c r="C29" s="122" t="s">
        <v>394</v>
      </c>
      <c r="D29" s="124">
        <v>15.59</v>
      </c>
      <c r="E29" s="125">
        <v>8</v>
      </c>
      <c r="F29" s="126">
        <f t="shared" si="2"/>
        <v>66.257499999999993</v>
      </c>
      <c r="G29" s="126">
        <f t="shared" si="3"/>
        <v>35.077500000000001</v>
      </c>
      <c r="H29" s="187"/>
      <c r="I29" s="176"/>
      <c r="J29" s="176"/>
      <c r="K29" s="176"/>
      <c r="L29" s="176"/>
    </row>
    <row r="30" spans="1:12" x14ac:dyDescent="0.25">
      <c r="A30" s="122">
        <v>10</v>
      </c>
      <c r="B30" s="123" t="s">
        <v>329</v>
      </c>
      <c r="C30" s="122" t="s">
        <v>394</v>
      </c>
      <c r="D30" s="124">
        <v>24.49</v>
      </c>
      <c r="E30" s="125">
        <v>8</v>
      </c>
      <c r="F30" s="126">
        <f t="shared" si="2"/>
        <v>104.0825</v>
      </c>
      <c r="G30" s="126">
        <f t="shared" si="3"/>
        <v>55.102499999999999</v>
      </c>
      <c r="H30" s="187"/>
      <c r="I30" s="176"/>
      <c r="J30" s="176"/>
      <c r="K30" s="176"/>
      <c r="L30" s="176"/>
    </row>
    <row r="31" spans="1:12" x14ac:dyDescent="0.25">
      <c r="A31" s="128"/>
      <c r="B31" s="232" t="s">
        <v>264</v>
      </c>
      <c r="C31" s="233"/>
      <c r="D31" s="233"/>
      <c r="E31" s="234"/>
      <c r="F31" s="129">
        <f>SUM(F21:F30)</f>
        <v>2923.6175000000003</v>
      </c>
      <c r="G31" s="129">
        <f>SUM(G21:G30)</f>
        <v>1547.7975000000001</v>
      </c>
      <c r="H31" s="187"/>
      <c r="I31" s="176"/>
      <c r="J31" s="176"/>
      <c r="K31" s="176"/>
      <c r="L31" s="176"/>
    </row>
    <row r="32" spans="1:12" x14ac:dyDescent="0.25">
      <c r="A32" s="176"/>
      <c r="B32" s="177"/>
      <c r="C32" s="232" t="s">
        <v>353</v>
      </c>
      <c r="D32" s="234"/>
      <c r="E32" s="185">
        <v>0.29730000000000001</v>
      </c>
      <c r="F32" s="235">
        <f>(F31*E32)+F31</f>
        <v>3792.8089827500003</v>
      </c>
      <c r="G32" s="235">
        <f>(G31*E32)+G31</f>
        <v>2007.9576967500002</v>
      </c>
      <c r="H32" s="187"/>
      <c r="I32" s="176"/>
      <c r="J32" s="176"/>
      <c r="K32" s="176"/>
      <c r="L32" s="176"/>
    </row>
    <row r="33" spans="1:12" x14ac:dyDescent="0.25">
      <c r="A33" s="176"/>
      <c r="B33" s="177"/>
      <c r="C33" s="232" t="s">
        <v>378</v>
      </c>
      <c r="D33" s="233"/>
      <c r="E33" s="234"/>
      <c r="F33" s="236"/>
      <c r="G33" s="236"/>
      <c r="H33" s="187"/>
      <c r="I33" s="176"/>
      <c r="J33" s="176"/>
      <c r="K33" s="176"/>
      <c r="L33" s="176"/>
    </row>
    <row r="34" spans="1:12" x14ac:dyDescent="0.25">
      <c r="C34" s="237" t="s">
        <v>398</v>
      </c>
      <c r="D34" s="237"/>
      <c r="E34" s="237"/>
      <c r="F34" s="238">
        <f>F32+G32</f>
        <v>5800.7666795000005</v>
      </c>
      <c r="G34" s="237"/>
      <c r="H34" s="189"/>
      <c r="I34" s="176"/>
      <c r="J34" s="176"/>
      <c r="K34" s="176"/>
      <c r="L34" s="176"/>
    </row>
    <row r="35" spans="1:12" x14ac:dyDescent="0.25">
      <c r="C35" s="237" t="s">
        <v>399</v>
      </c>
      <c r="D35" s="237"/>
      <c r="E35" s="237"/>
      <c r="F35" s="239">
        <f>F34*12</f>
        <v>69609.200154000006</v>
      </c>
      <c r="G35" s="239"/>
    </row>
    <row r="39" spans="1:12" ht="15.75" x14ac:dyDescent="0.25">
      <c r="A39" s="242" t="s">
        <v>104</v>
      </c>
      <c r="B39" s="244" t="s">
        <v>443</v>
      </c>
      <c r="C39" s="245"/>
      <c r="D39" s="245"/>
      <c r="E39" s="245"/>
      <c r="F39" s="245"/>
      <c r="G39" s="195"/>
    </row>
    <row r="40" spans="1:12" x14ac:dyDescent="0.25">
      <c r="A40" s="243"/>
      <c r="B40" s="192" t="s">
        <v>448</v>
      </c>
      <c r="C40" s="198" t="s">
        <v>393</v>
      </c>
      <c r="D40" s="198" t="s">
        <v>447</v>
      </c>
      <c r="E40" s="198" t="s">
        <v>101</v>
      </c>
      <c r="F40" s="198" t="s">
        <v>449</v>
      </c>
      <c r="G40" s="196"/>
    </row>
    <row r="41" spans="1:12" x14ac:dyDescent="0.25">
      <c r="A41" s="191">
        <v>1</v>
      </c>
      <c r="B41" s="128" t="s">
        <v>444</v>
      </c>
      <c r="C41" s="191" t="s">
        <v>394</v>
      </c>
      <c r="D41" s="191">
        <v>2000</v>
      </c>
      <c r="E41" s="200">
        <v>20.18</v>
      </c>
      <c r="F41" s="204">
        <f>D41*E41</f>
        <v>40360</v>
      </c>
      <c r="G41" s="197"/>
    </row>
    <row r="42" spans="1:12" ht="45" x14ac:dyDescent="0.25">
      <c r="A42" s="210">
        <v>2</v>
      </c>
      <c r="B42" s="194" t="s">
        <v>464</v>
      </c>
      <c r="C42" s="210" t="s">
        <v>465</v>
      </c>
      <c r="D42" s="210">
        <v>12</v>
      </c>
      <c r="E42" s="201">
        <v>3800</v>
      </c>
      <c r="F42" s="209">
        <f>D42*E42</f>
        <v>45600</v>
      </c>
      <c r="G42" s="197"/>
    </row>
    <row r="43" spans="1:12" x14ac:dyDescent="0.25">
      <c r="A43" s="191">
        <v>3</v>
      </c>
      <c r="B43" s="128" t="s">
        <v>445</v>
      </c>
      <c r="C43" s="179" t="s">
        <v>465</v>
      </c>
      <c r="D43" s="191">
        <v>30</v>
      </c>
      <c r="E43" s="200">
        <v>49.49</v>
      </c>
      <c r="F43" s="204">
        <f t="shared" ref="F43:F44" si="4">D43*E43</f>
        <v>1484.7</v>
      </c>
      <c r="G43" s="197"/>
    </row>
    <row r="44" spans="1:12" ht="30" x14ac:dyDescent="0.25">
      <c r="A44" s="191">
        <v>4</v>
      </c>
      <c r="B44" s="194" t="s">
        <v>446</v>
      </c>
      <c r="C44" s="191" t="s">
        <v>394</v>
      </c>
      <c r="D44" s="191">
        <v>12</v>
      </c>
      <c r="E44" s="201">
        <v>1500</v>
      </c>
      <c r="F44" s="204">
        <f t="shared" si="4"/>
        <v>18000</v>
      </c>
      <c r="G44" s="197"/>
    </row>
    <row r="45" spans="1:12" x14ac:dyDescent="0.25">
      <c r="A45" s="128"/>
      <c r="B45" s="246" t="s">
        <v>450</v>
      </c>
      <c r="C45" s="247"/>
      <c r="D45" s="247"/>
      <c r="E45" s="248"/>
      <c r="F45" s="199">
        <f>SUM(F41:F44)</f>
        <v>105444.7</v>
      </c>
      <c r="G45" s="197"/>
    </row>
    <row r="46" spans="1:12" x14ac:dyDescent="0.25">
      <c r="A46" s="128"/>
      <c r="B46" s="246" t="s">
        <v>451</v>
      </c>
      <c r="C46" s="247"/>
      <c r="D46" s="247"/>
      <c r="E46" s="248"/>
      <c r="F46" s="202">
        <v>0.24829999999999999</v>
      </c>
      <c r="G46" s="197"/>
    </row>
    <row r="47" spans="1:12" x14ac:dyDescent="0.25">
      <c r="A47" s="128"/>
      <c r="B47" s="246" t="s">
        <v>452</v>
      </c>
      <c r="C47" s="247"/>
      <c r="D47" s="247"/>
      <c r="E47" s="248"/>
      <c r="F47" s="199">
        <f>(F45*F46)+F45</f>
        <v>131626.61900999999</v>
      </c>
      <c r="G47" s="197"/>
    </row>
    <row r="48" spans="1:12" x14ac:dyDescent="0.25">
      <c r="A48" s="128"/>
      <c r="B48" s="246" t="s">
        <v>453</v>
      </c>
      <c r="C48" s="247"/>
      <c r="D48" s="247"/>
      <c r="E48" s="248"/>
      <c r="F48" s="199">
        <f>F47/12</f>
        <v>10968.8849175</v>
      </c>
      <c r="G48" s="197"/>
    </row>
    <row r="49" spans="1:7" x14ac:dyDescent="0.25">
      <c r="A49" s="176"/>
      <c r="B49" s="217"/>
      <c r="C49" s="217"/>
      <c r="D49" s="217"/>
      <c r="E49" s="217"/>
      <c r="F49" s="218"/>
      <c r="G49" s="176"/>
    </row>
    <row r="53" spans="1:7" ht="18.75" x14ac:dyDescent="0.25">
      <c r="A53" s="229" t="s">
        <v>485</v>
      </c>
      <c r="B53" s="240"/>
      <c r="C53" s="240"/>
      <c r="D53" s="240"/>
      <c r="E53" s="240"/>
      <c r="F53" s="240"/>
      <c r="G53" s="241"/>
    </row>
    <row r="54" spans="1:7" ht="31.5" x14ac:dyDescent="0.25">
      <c r="A54" s="249" t="s">
        <v>257</v>
      </c>
      <c r="B54" s="249"/>
      <c r="C54" s="121" t="s">
        <v>109</v>
      </c>
      <c r="D54" s="121" t="s">
        <v>402</v>
      </c>
      <c r="E54" s="121" t="s">
        <v>403</v>
      </c>
      <c r="F54" s="257" t="s">
        <v>265</v>
      </c>
      <c r="G54" s="258"/>
    </row>
    <row r="55" spans="1:7" ht="75" x14ac:dyDescent="0.25">
      <c r="A55" s="130">
        <v>1</v>
      </c>
      <c r="B55" s="131" t="s">
        <v>404</v>
      </c>
      <c r="C55" s="188" t="s">
        <v>401</v>
      </c>
      <c r="D55" s="193">
        <v>2085.89</v>
      </c>
      <c r="E55" s="130">
        <v>12</v>
      </c>
      <c r="F55" s="259">
        <f>D55*E55</f>
        <v>25030.68</v>
      </c>
      <c r="G55" s="260"/>
    </row>
    <row r="56" spans="1:7" ht="75" x14ac:dyDescent="0.25">
      <c r="A56" s="130">
        <v>2</v>
      </c>
      <c r="B56" s="131" t="s">
        <v>405</v>
      </c>
      <c r="C56" s="188" t="s">
        <v>400</v>
      </c>
      <c r="D56" s="193">
        <v>1172.1600000000001</v>
      </c>
      <c r="E56" s="130">
        <v>6</v>
      </c>
      <c r="F56" s="259">
        <f t="shared" ref="F56:F59" si="5">D56*E56</f>
        <v>7032.9600000000009</v>
      </c>
      <c r="G56" s="260"/>
    </row>
    <row r="57" spans="1:7" ht="119.25" customHeight="1" x14ac:dyDescent="0.25">
      <c r="A57" s="130">
        <v>3</v>
      </c>
      <c r="B57" s="131" t="s">
        <v>406</v>
      </c>
      <c r="C57" s="188" t="s">
        <v>400</v>
      </c>
      <c r="D57" s="193">
        <v>886.24</v>
      </c>
      <c r="E57" s="130">
        <v>6</v>
      </c>
      <c r="F57" s="259">
        <f t="shared" si="5"/>
        <v>5317.4400000000005</v>
      </c>
      <c r="G57" s="260"/>
    </row>
    <row r="58" spans="1:7" ht="120.75" customHeight="1" x14ac:dyDescent="0.25">
      <c r="A58" s="130">
        <v>5</v>
      </c>
      <c r="B58" s="131" t="s">
        <v>407</v>
      </c>
      <c r="C58" s="188" t="s">
        <v>400</v>
      </c>
      <c r="D58" s="193">
        <v>1461.28</v>
      </c>
      <c r="E58" s="130">
        <v>6</v>
      </c>
      <c r="F58" s="259">
        <f t="shared" si="5"/>
        <v>8767.68</v>
      </c>
      <c r="G58" s="260"/>
    </row>
    <row r="59" spans="1:7" ht="60" x14ac:dyDescent="0.25">
      <c r="A59" s="130">
        <v>6</v>
      </c>
      <c r="B59" s="131" t="s">
        <v>408</v>
      </c>
      <c r="C59" s="188" t="s">
        <v>400</v>
      </c>
      <c r="D59" s="193">
        <v>942</v>
      </c>
      <c r="E59" s="130">
        <v>6</v>
      </c>
      <c r="F59" s="259">
        <f t="shared" si="5"/>
        <v>5652</v>
      </c>
      <c r="G59" s="260"/>
    </row>
    <row r="60" spans="1:7" x14ac:dyDescent="0.25">
      <c r="A60" s="132"/>
      <c r="B60" s="250" t="s">
        <v>264</v>
      </c>
      <c r="C60" s="251"/>
      <c r="D60" s="251"/>
      <c r="E60" s="252"/>
      <c r="F60" s="261">
        <f>SUM(F55:G59)</f>
        <v>51800.76</v>
      </c>
      <c r="G60" s="262"/>
    </row>
    <row r="61" spans="1:7" x14ac:dyDescent="0.25">
      <c r="D61" s="253" t="s">
        <v>353</v>
      </c>
      <c r="E61" s="255">
        <v>0.1983</v>
      </c>
      <c r="F61" s="263">
        <f>(F60*E61)+F60</f>
        <v>62072.850707999998</v>
      </c>
      <c r="G61" s="264"/>
    </row>
    <row r="62" spans="1:7" x14ac:dyDescent="0.25">
      <c r="D62" s="254"/>
      <c r="E62" s="256"/>
      <c r="F62" s="265"/>
      <c r="G62" s="266"/>
    </row>
    <row r="63" spans="1:7" x14ac:dyDescent="0.25">
      <c r="D63" s="246" t="s">
        <v>463</v>
      </c>
      <c r="E63" s="248"/>
      <c r="F63" s="226">
        <f>F61/12</f>
        <v>5172.7375590000001</v>
      </c>
      <c r="G63" s="225"/>
    </row>
    <row r="66" spans="1:7" x14ac:dyDescent="0.25">
      <c r="A66" s="176"/>
      <c r="B66" s="217"/>
      <c r="C66" s="217"/>
      <c r="D66" s="217"/>
      <c r="E66" s="217"/>
      <c r="F66" s="218"/>
      <c r="G66" s="176"/>
    </row>
    <row r="68" spans="1:7" x14ac:dyDescent="0.25">
      <c r="A68" s="279" t="s">
        <v>484</v>
      </c>
      <c r="B68" s="280"/>
      <c r="C68" s="280"/>
      <c r="D68" s="280"/>
      <c r="E68" s="280"/>
      <c r="F68" s="281"/>
    </row>
    <row r="69" spans="1:7" x14ac:dyDescent="0.25">
      <c r="A69" s="212" t="s">
        <v>477</v>
      </c>
      <c r="B69" s="212"/>
      <c r="C69" s="224" t="s">
        <v>488</v>
      </c>
      <c r="D69" s="225"/>
      <c r="E69" s="212" t="s">
        <v>489</v>
      </c>
      <c r="F69" s="212" t="s">
        <v>480</v>
      </c>
    </row>
    <row r="70" spans="1:7" x14ac:dyDescent="0.25">
      <c r="A70" s="212">
        <v>1</v>
      </c>
      <c r="B70" s="212" t="s">
        <v>480</v>
      </c>
      <c r="C70" s="226">
        <v>200</v>
      </c>
      <c r="D70" s="227"/>
      <c r="E70" s="223">
        <v>0</v>
      </c>
      <c r="F70" s="201">
        <f>((C70+D70)*E70)+C70+D70</f>
        <v>200</v>
      </c>
    </row>
    <row r="71" spans="1:7" x14ac:dyDescent="0.25">
      <c r="A71" s="212"/>
      <c r="B71" s="224" t="s">
        <v>482</v>
      </c>
      <c r="C71" s="282"/>
      <c r="D71" s="282"/>
      <c r="E71" s="225"/>
      <c r="F71" s="212">
        <v>5</v>
      </c>
    </row>
    <row r="72" spans="1:7" x14ac:dyDescent="0.25">
      <c r="A72" s="128"/>
      <c r="B72" s="278" t="s">
        <v>478</v>
      </c>
      <c r="C72" s="278"/>
      <c r="D72" s="278"/>
      <c r="E72" s="278"/>
      <c r="F72" s="179">
        <v>6</v>
      </c>
    </row>
    <row r="73" spans="1:7" x14ac:dyDescent="0.25">
      <c r="A73" s="128"/>
      <c r="B73" s="246" t="s">
        <v>224</v>
      </c>
      <c r="C73" s="247"/>
      <c r="D73" s="247"/>
      <c r="E73" s="248"/>
      <c r="F73" s="200">
        <f>F70*F71*F72</f>
        <v>6000</v>
      </c>
    </row>
    <row r="74" spans="1:7" x14ac:dyDescent="0.25">
      <c r="A74" s="128"/>
      <c r="B74" s="278" t="s">
        <v>479</v>
      </c>
      <c r="C74" s="278"/>
      <c r="D74" s="278"/>
      <c r="E74" s="278"/>
      <c r="F74" s="200">
        <f>F73*12</f>
        <v>72000</v>
      </c>
    </row>
    <row r="79" spans="1:7" x14ac:dyDescent="0.25">
      <c r="A79" s="181"/>
      <c r="B79" s="232" t="s">
        <v>438</v>
      </c>
      <c r="C79" s="233"/>
      <c r="D79" s="233"/>
      <c r="E79" s="234"/>
    </row>
    <row r="80" spans="1:7" ht="30" x14ac:dyDescent="0.25">
      <c r="A80" s="181"/>
      <c r="B80" s="279"/>
      <c r="C80" s="281"/>
      <c r="D80" s="205" t="s">
        <v>461</v>
      </c>
      <c r="E80" s="206" t="s">
        <v>462</v>
      </c>
    </row>
    <row r="81" spans="1:5" x14ac:dyDescent="0.25">
      <c r="A81" s="206">
        <v>1</v>
      </c>
      <c r="B81" s="283" t="s">
        <v>439</v>
      </c>
      <c r="C81" s="284"/>
      <c r="D81" s="207">
        <f>F14</f>
        <v>64629.812483000002</v>
      </c>
      <c r="E81" s="203">
        <f>D81*12</f>
        <v>775557.74979600008</v>
      </c>
    </row>
    <row r="82" spans="1:5" x14ac:dyDescent="0.25">
      <c r="A82" s="206" t="s">
        <v>474</v>
      </c>
      <c r="B82" s="283" t="s">
        <v>440</v>
      </c>
      <c r="C82" s="284"/>
      <c r="D82" s="207">
        <f>F34</f>
        <v>5800.7666795000005</v>
      </c>
      <c r="E82" s="219">
        <f t="shared" ref="E82:E85" si="6">D82*12</f>
        <v>69609.200154000006</v>
      </c>
    </row>
    <row r="83" spans="1:5" x14ac:dyDescent="0.25">
      <c r="A83" s="206">
        <v>2</v>
      </c>
      <c r="B83" s="283" t="s">
        <v>441</v>
      </c>
      <c r="C83" s="284"/>
      <c r="D83" s="207">
        <v>38898.26</v>
      </c>
      <c r="E83" s="219">
        <f t="shared" si="6"/>
        <v>466779.12</v>
      </c>
    </row>
    <row r="84" spans="1:5" x14ac:dyDescent="0.25">
      <c r="A84" s="206">
        <v>3</v>
      </c>
      <c r="B84" s="283" t="s">
        <v>442</v>
      </c>
      <c r="C84" s="284"/>
      <c r="D84" s="207">
        <f>F48</f>
        <v>10968.8849175</v>
      </c>
      <c r="E84" s="219">
        <f t="shared" si="6"/>
        <v>131626.61900999999</v>
      </c>
    </row>
    <row r="85" spans="1:5" x14ac:dyDescent="0.25">
      <c r="A85" s="177" t="s">
        <v>486</v>
      </c>
      <c r="B85" s="221" t="s">
        <v>487</v>
      </c>
      <c r="C85" s="222"/>
      <c r="D85" s="220">
        <v>5172.74</v>
      </c>
      <c r="E85" s="219">
        <f t="shared" si="6"/>
        <v>62072.88</v>
      </c>
    </row>
    <row r="86" spans="1:5" ht="15.75" x14ac:dyDescent="0.25">
      <c r="A86" s="208"/>
      <c r="B86" s="275" t="s">
        <v>483</v>
      </c>
      <c r="C86" s="276"/>
      <c r="D86" s="277"/>
      <c r="E86" s="213">
        <f>SUM(E81:E85)</f>
        <v>1505645.5689599998</v>
      </c>
    </row>
    <row r="87" spans="1:5" x14ac:dyDescent="0.25">
      <c r="A87" s="214">
        <v>4</v>
      </c>
      <c r="B87" s="128" t="s">
        <v>481</v>
      </c>
      <c r="C87" s="128"/>
      <c r="D87" s="216">
        <v>6000</v>
      </c>
      <c r="E87" s="216">
        <f>D87*12</f>
        <v>72000</v>
      </c>
    </row>
    <row r="88" spans="1:5" x14ac:dyDescent="0.25">
      <c r="B88" s="267" t="s">
        <v>137</v>
      </c>
      <c r="C88" s="268"/>
      <c r="D88" s="269"/>
      <c r="E88" s="273">
        <f>E86+E87</f>
        <v>1577645.5689599998</v>
      </c>
    </row>
    <row r="89" spans="1:5" x14ac:dyDescent="0.25">
      <c r="B89" s="270"/>
      <c r="C89" s="271"/>
      <c r="D89" s="272"/>
      <c r="E89" s="274"/>
    </row>
    <row r="96" spans="1:5" x14ac:dyDescent="0.25">
      <c r="E96" s="215"/>
    </row>
    <row r="97" spans="5:6" x14ac:dyDescent="0.25">
      <c r="E97" s="215"/>
    </row>
    <row r="98" spans="5:6" x14ac:dyDescent="0.25">
      <c r="E98" s="215"/>
      <c r="F98" s="215"/>
    </row>
    <row r="100" spans="5:6" x14ac:dyDescent="0.25">
      <c r="E100" s="215"/>
    </row>
    <row r="101" spans="5:6" x14ac:dyDescent="0.25">
      <c r="E101" s="215"/>
    </row>
  </sheetData>
  <mergeCells count="55">
    <mergeCell ref="B88:D89"/>
    <mergeCell ref="E88:E89"/>
    <mergeCell ref="F63:G63"/>
    <mergeCell ref="D63:E63"/>
    <mergeCell ref="B86:D86"/>
    <mergeCell ref="B73:E73"/>
    <mergeCell ref="B74:E74"/>
    <mergeCell ref="A68:F68"/>
    <mergeCell ref="B71:E71"/>
    <mergeCell ref="B72:E72"/>
    <mergeCell ref="B84:C84"/>
    <mergeCell ref="B80:C80"/>
    <mergeCell ref="B79:E79"/>
    <mergeCell ref="B81:C81"/>
    <mergeCell ref="B82:C82"/>
    <mergeCell ref="B83:C83"/>
    <mergeCell ref="B60:E60"/>
    <mergeCell ref="D61:D62"/>
    <mergeCell ref="E61:E62"/>
    <mergeCell ref="F54:G54"/>
    <mergeCell ref="F55:G55"/>
    <mergeCell ref="F56:G56"/>
    <mergeCell ref="F57:G57"/>
    <mergeCell ref="F58:G58"/>
    <mergeCell ref="F59:G59"/>
    <mergeCell ref="F60:G60"/>
    <mergeCell ref="F61:G62"/>
    <mergeCell ref="B45:E45"/>
    <mergeCell ref="B46:E46"/>
    <mergeCell ref="B47:E47"/>
    <mergeCell ref="B48:E48"/>
    <mergeCell ref="A54:B54"/>
    <mergeCell ref="A1:G1"/>
    <mergeCell ref="A2:B2"/>
    <mergeCell ref="B13:E13"/>
    <mergeCell ref="C15:E15"/>
    <mergeCell ref="C14:D14"/>
    <mergeCell ref="F14:F15"/>
    <mergeCell ref="G14:G15"/>
    <mergeCell ref="C69:D69"/>
    <mergeCell ref="C70:D70"/>
    <mergeCell ref="A19:G19"/>
    <mergeCell ref="A20:B20"/>
    <mergeCell ref="B31:E31"/>
    <mergeCell ref="C32:D32"/>
    <mergeCell ref="F32:F33"/>
    <mergeCell ref="G32:G33"/>
    <mergeCell ref="C33:E33"/>
    <mergeCell ref="C34:E34"/>
    <mergeCell ref="F34:G34"/>
    <mergeCell ref="C35:E35"/>
    <mergeCell ref="F35:G35"/>
    <mergeCell ref="A53:G53"/>
    <mergeCell ref="A39:A40"/>
    <mergeCell ref="B39:F39"/>
  </mergeCells>
  <pageMargins left="0.25" right="0.25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9C773F-A3A0-495A-81F6-C8865DD26069}">
  <dimension ref="A1:J214"/>
  <sheetViews>
    <sheetView topLeftCell="A198" workbookViewId="0">
      <selection activeCell="C171" sqref="C171:D171"/>
    </sheetView>
  </sheetViews>
  <sheetFormatPr defaultColWidth="8.7109375" defaultRowHeight="15.75" x14ac:dyDescent="0.25"/>
  <cols>
    <col min="1" max="1" width="8.7109375" style="1"/>
    <col min="2" max="2" width="74.42578125" style="1" customWidth="1"/>
    <col min="3" max="3" width="18" style="1" customWidth="1"/>
    <col min="4" max="4" width="14.28515625" style="1" customWidth="1"/>
    <col min="5" max="5" width="11.42578125" style="1" customWidth="1"/>
    <col min="6" max="6" width="13.7109375" style="1" customWidth="1"/>
    <col min="7" max="8" width="12.42578125" style="1" customWidth="1"/>
    <col min="9" max="16384" width="8.7109375" style="1"/>
  </cols>
  <sheetData>
    <row r="1" spans="1:6" x14ac:dyDescent="0.25">
      <c r="A1" s="306" t="s">
        <v>69</v>
      </c>
      <c r="B1" s="306"/>
      <c r="C1" s="306"/>
      <c r="D1" s="306"/>
    </row>
    <row r="2" spans="1:6" x14ac:dyDescent="0.25">
      <c r="A2" s="306" t="s">
        <v>70</v>
      </c>
      <c r="B2" s="306"/>
      <c r="C2" s="306"/>
      <c r="D2" s="306"/>
    </row>
    <row r="3" spans="1:6" x14ac:dyDescent="0.25">
      <c r="A3" s="2"/>
      <c r="B3" s="2"/>
      <c r="C3" s="2"/>
      <c r="D3" s="2"/>
    </row>
    <row r="4" spans="1:6" x14ac:dyDescent="0.25">
      <c r="A4" s="307" t="s">
        <v>252</v>
      </c>
      <c r="B4" s="307"/>
      <c r="C4" s="2"/>
      <c r="D4" s="2"/>
    </row>
    <row r="5" spans="1:6" x14ac:dyDescent="0.25">
      <c r="A5" s="64" t="s">
        <v>253</v>
      </c>
      <c r="B5" s="2"/>
      <c r="C5" s="2"/>
      <c r="D5" s="2"/>
    </row>
    <row r="6" spans="1:6" x14ac:dyDescent="0.25">
      <c r="A6" s="308" t="s">
        <v>77</v>
      </c>
      <c r="B6" s="308"/>
      <c r="C6" s="308"/>
      <c r="D6" s="308"/>
    </row>
    <row r="7" spans="1:6" ht="14.45" customHeight="1" x14ac:dyDescent="0.25">
      <c r="A7" s="309" t="s">
        <v>185</v>
      </c>
      <c r="B7" s="309"/>
      <c r="C7" s="309"/>
      <c r="D7" s="309"/>
    </row>
    <row r="8" spans="1:6" ht="33" customHeight="1" x14ac:dyDescent="0.25">
      <c r="A8" s="309"/>
      <c r="B8" s="309"/>
      <c r="C8" s="309"/>
      <c r="D8" s="309"/>
    </row>
    <row r="9" spans="1:6" x14ac:dyDescent="0.25">
      <c r="A9" s="3"/>
      <c r="B9" s="3"/>
      <c r="C9" s="3"/>
      <c r="D9" s="3"/>
    </row>
    <row r="10" spans="1:6" x14ac:dyDescent="0.25">
      <c r="A10" s="310" t="s">
        <v>78</v>
      </c>
      <c r="B10" s="310"/>
      <c r="C10" s="310"/>
      <c r="D10" s="310"/>
    </row>
    <row r="11" spans="1:6" x14ac:dyDescent="0.25">
      <c r="A11" s="4"/>
      <c r="B11" s="4"/>
      <c r="C11" s="4"/>
      <c r="D11" s="3"/>
    </row>
    <row r="12" spans="1:6" x14ac:dyDescent="0.25">
      <c r="A12" s="5">
        <v>1</v>
      </c>
      <c r="B12" s="6" t="s">
        <v>79</v>
      </c>
      <c r="C12" s="298" t="s">
        <v>98</v>
      </c>
      <c r="D12" s="299"/>
    </row>
    <row r="13" spans="1:6" x14ac:dyDescent="0.25">
      <c r="A13" s="5">
        <v>2</v>
      </c>
      <c r="B13" s="6" t="s">
        <v>80</v>
      </c>
      <c r="C13" s="300" t="s">
        <v>254</v>
      </c>
      <c r="D13" s="300"/>
    </row>
    <row r="14" spans="1:6" ht="36.75" x14ac:dyDescent="0.25">
      <c r="A14" s="5">
        <v>3</v>
      </c>
      <c r="B14" s="7" t="s">
        <v>81</v>
      </c>
      <c r="C14" s="301">
        <v>2238.9499999999998</v>
      </c>
      <c r="D14" s="302"/>
      <c r="F14" s="211" t="s">
        <v>186</v>
      </c>
    </row>
    <row r="15" spans="1:6" ht="29.25" customHeight="1" x14ac:dyDescent="0.25">
      <c r="A15" s="8">
        <v>4</v>
      </c>
      <c r="B15" s="9" t="s">
        <v>82</v>
      </c>
      <c r="C15" s="303" t="s">
        <v>272</v>
      </c>
      <c r="D15" s="304"/>
    </row>
    <row r="16" spans="1:6" x14ac:dyDescent="0.25">
      <c r="A16" s="5">
        <v>5</v>
      </c>
      <c r="B16" s="6" t="s">
        <v>83</v>
      </c>
      <c r="C16" s="305">
        <v>44256</v>
      </c>
      <c r="D16" s="305"/>
    </row>
    <row r="17" spans="1:7" x14ac:dyDescent="0.25">
      <c r="A17" s="5">
        <v>6</v>
      </c>
      <c r="B17" s="6" t="s">
        <v>97</v>
      </c>
      <c r="C17" s="305" t="s">
        <v>284</v>
      </c>
      <c r="D17" s="305"/>
    </row>
    <row r="18" spans="1:7" x14ac:dyDescent="0.25">
      <c r="A18" s="5">
        <v>7</v>
      </c>
      <c r="B18" s="6" t="s">
        <v>88</v>
      </c>
      <c r="C18" s="305"/>
      <c r="D18" s="305"/>
    </row>
    <row r="19" spans="1:7" x14ac:dyDescent="0.25">
      <c r="A19" s="5">
        <v>8</v>
      </c>
      <c r="B19" s="6" t="s">
        <v>87</v>
      </c>
      <c r="C19" s="317" t="s">
        <v>275</v>
      </c>
      <c r="D19" s="317"/>
    </row>
    <row r="20" spans="1:7" ht="15.75" customHeight="1" x14ac:dyDescent="0.25">
      <c r="A20" s="318" t="s">
        <v>187</v>
      </c>
      <c r="B20" s="318"/>
      <c r="C20" s="318"/>
      <c r="D20" s="318"/>
    </row>
    <row r="21" spans="1:7" x14ac:dyDescent="0.25">
      <c r="A21" s="319" t="s">
        <v>188</v>
      </c>
      <c r="B21" s="319"/>
      <c r="C21" s="319"/>
      <c r="D21" s="319"/>
    </row>
    <row r="22" spans="1:7" x14ac:dyDescent="0.25">
      <c r="A22" s="320" t="s">
        <v>189</v>
      </c>
      <c r="B22" s="320"/>
      <c r="C22" s="320"/>
      <c r="D22" s="320"/>
    </row>
    <row r="23" spans="1:7" x14ac:dyDescent="0.25">
      <c r="A23" s="321" t="s">
        <v>190</v>
      </c>
      <c r="B23" s="321"/>
      <c r="C23" s="321"/>
      <c r="D23" s="321"/>
    </row>
    <row r="24" spans="1:7" ht="15.6" customHeight="1" x14ac:dyDescent="0.25">
      <c r="A24" s="311" t="s">
        <v>285</v>
      </c>
      <c r="B24" s="311"/>
      <c r="C24" s="311"/>
      <c r="D24" s="311"/>
      <c r="E24" s="10"/>
      <c r="F24" s="10"/>
      <c r="G24" s="10"/>
    </row>
    <row r="25" spans="1:7" ht="15.6" customHeight="1" x14ac:dyDescent="0.25">
      <c r="A25" s="311" t="s">
        <v>273</v>
      </c>
      <c r="B25" s="311"/>
      <c r="C25" s="311"/>
      <c r="D25" s="311"/>
      <c r="E25" s="10"/>
      <c r="F25" s="10"/>
      <c r="G25" s="10"/>
    </row>
    <row r="26" spans="1:7" x14ac:dyDescent="0.25">
      <c r="A26" s="11"/>
      <c r="B26" s="11"/>
      <c r="C26" s="11"/>
      <c r="D26" s="11"/>
    </row>
    <row r="27" spans="1:7" x14ac:dyDescent="0.25">
      <c r="A27" s="310" t="s">
        <v>12</v>
      </c>
      <c r="B27" s="310"/>
      <c r="C27" s="310"/>
      <c r="D27" s="310"/>
    </row>
    <row r="28" spans="1:7" x14ac:dyDescent="0.25">
      <c r="A28" s="11"/>
      <c r="B28" s="11"/>
      <c r="C28" s="11"/>
      <c r="D28" s="11"/>
    </row>
    <row r="29" spans="1:7" x14ac:dyDescent="0.25">
      <c r="A29" s="12">
        <v>1</v>
      </c>
      <c r="B29" s="12" t="s">
        <v>13</v>
      </c>
      <c r="C29" s="312" t="s">
        <v>14</v>
      </c>
      <c r="D29" s="312"/>
    </row>
    <row r="30" spans="1:7" x14ac:dyDescent="0.25">
      <c r="A30" s="13" t="s">
        <v>15</v>
      </c>
      <c r="B30" s="51" t="s">
        <v>316</v>
      </c>
      <c r="C30" s="313">
        <f>C14</f>
        <v>2238.9499999999998</v>
      </c>
      <c r="D30" s="314"/>
    </row>
    <row r="31" spans="1:7" x14ac:dyDescent="0.25">
      <c r="A31" s="13" t="s">
        <v>16</v>
      </c>
      <c r="B31" s="51" t="s">
        <v>248</v>
      </c>
      <c r="C31" s="315">
        <f>C30*30%</f>
        <v>671.68499999999995</v>
      </c>
      <c r="D31" s="316"/>
    </row>
    <row r="32" spans="1:7" x14ac:dyDescent="0.25">
      <c r="A32" s="13" t="s">
        <v>17</v>
      </c>
      <c r="B32" s="51" t="s">
        <v>18</v>
      </c>
      <c r="C32" s="315"/>
      <c r="D32" s="316"/>
    </row>
    <row r="33" spans="1:7" x14ac:dyDescent="0.25">
      <c r="A33" s="13" t="s">
        <v>19</v>
      </c>
      <c r="B33" s="14" t="s">
        <v>1</v>
      </c>
      <c r="C33" s="324"/>
      <c r="D33" s="315"/>
    </row>
    <row r="34" spans="1:7" x14ac:dyDescent="0.25">
      <c r="A34" s="13" t="s">
        <v>20</v>
      </c>
      <c r="B34" s="14" t="s">
        <v>21</v>
      </c>
      <c r="C34" s="324"/>
      <c r="D34" s="315"/>
    </row>
    <row r="35" spans="1:7" x14ac:dyDescent="0.25">
      <c r="A35" s="13" t="s">
        <v>22</v>
      </c>
      <c r="B35" s="51" t="s">
        <v>24</v>
      </c>
      <c r="C35" s="325"/>
      <c r="D35" s="326"/>
    </row>
    <row r="36" spans="1:7" x14ac:dyDescent="0.25">
      <c r="A36" s="327" t="s">
        <v>2</v>
      </c>
      <c r="B36" s="327"/>
      <c r="C36" s="328">
        <f>SUM(C30:C35)</f>
        <v>2910.6349999999998</v>
      </c>
      <c r="D36" s="328"/>
    </row>
    <row r="37" spans="1:7" ht="15.75" customHeight="1" x14ac:dyDescent="0.25">
      <c r="A37" s="318" t="s">
        <v>187</v>
      </c>
      <c r="B37" s="318"/>
      <c r="C37" s="318"/>
      <c r="D37" s="318"/>
    </row>
    <row r="38" spans="1:7" ht="15.75" customHeight="1" x14ac:dyDescent="0.25">
      <c r="A38" s="322" t="s">
        <v>191</v>
      </c>
      <c r="B38" s="322"/>
      <c r="C38" s="322"/>
      <c r="D38" s="322"/>
    </row>
    <row r="39" spans="1:7" ht="15.6" customHeight="1" x14ac:dyDescent="0.25">
      <c r="A39" s="311" t="s">
        <v>274</v>
      </c>
      <c r="B39" s="311"/>
      <c r="C39" s="311"/>
      <c r="D39" s="311"/>
      <c r="E39" s="10"/>
      <c r="F39" s="10"/>
      <c r="G39" s="10"/>
    </row>
    <row r="40" spans="1:7" x14ac:dyDescent="0.25">
      <c r="A40" s="11"/>
      <c r="B40" s="11"/>
      <c r="C40" s="11"/>
      <c r="D40" s="11"/>
    </row>
    <row r="41" spans="1:7" x14ac:dyDescent="0.25">
      <c r="A41" s="323" t="s">
        <v>25</v>
      </c>
      <c r="B41" s="323"/>
      <c r="C41" s="323"/>
      <c r="D41" s="323"/>
    </row>
    <row r="42" spans="1:7" ht="15.75" customHeight="1" x14ac:dyDescent="0.25">
      <c r="A42" s="318" t="s">
        <v>187</v>
      </c>
      <c r="B42" s="318"/>
      <c r="C42" s="318"/>
      <c r="D42" s="318"/>
    </row>
    <row r="43" spans="1:7" ht="15.75" customHeight="1" x14ac:dyDescent="0.25">
      <c r="A43" s="311" t="s">
        <v>192</v>
      </c>
      <c r="B43" s="311"/>
      <c r="C43" s="311"/>
      <c r="D43" s="311"/>
    </row>
    <row r="44" spans="1:7" x14ac:dyDescent="0.25">
      <c r="A44" s="311"/>
      <c r="B44" s="311"/>
      <c r="C44" s="311"/>
      <c r="D44" s="311"/>
    </row>
    <row r="45" spans="1:7" ht="15.75" customHeight="1" x14ac:dyDescent="0.25">
      <c r="A45" s="311" t="s">
        <v>193</v>
      </c>
      <c r="B45" s="311"/>
      <c r="C45" s="311"/>
      <c r="D45" s="311"/>
    </row>
    <row r="46" spans="1:7" x14ac:dyDescent="0.25">
      <c r="A46" s="18"/>
      <c r="B46" s="11"/>
      <c r="C46" s="11"/>
      <c r="D46" s="11"/>
    </row>
    <row r="47" spans="1:7" x14ac:dyDescent="0.25">
      <c r="A47" s="331" t="s">
        <v>26</v>
      </c>
      <c r="B47" s="331"/>
      <c r="C47" s="331"/>
      <c r="D47" s="331"/>
    </row>
    <row r="48" spans="1:7" x14ac:dyDescent="0.25">
      <c r="A48" s="11"/>
      <c r="B48" s="11"/>
      <c r="C48" s="11"/>
      <c r="D48" s="11"/>
    </row>
    <row r="49" spans="1:8" x14ac:dyDescent="0.25">
      <c r="A49" s="12" t="s">
        <v>27</v>
      </c>
      <c r="B49" s="12" t="s">
        <v>28</v>
      </c>
      <c r="C49" s="12" t="s">
        <v>34</v>
      </c>
      <c r="D49" s="12" t="s">
        <v>14</v>
      </c>
    </row>
    <row r="50" spans="1:8" x14ac:dyDescent="0.25">
      <c r="A50" s="13" t="s">
        <v>15</v>
      </c>
      <c r="B50" s="14" t="s">
        <v>29</v>
      </c>
      <c r="C50" s="19">
        <f>1/12</f>
        <v>8.3333333333333329E-2</v>
      </c>
      <c r="D50" s="20">
        <f>C36*C50</f>
        <v>242.55291666666665</v>
      </c>
    </row>
    <row r="51" spans="1:8" x14ac:dyDescent="0.25">
      <c r="A51" s="13" t="s">
        <v>16</v>
      </c>
      <c r="B51" s="14" t="s">
        <v>30</v>
      </c>
      <c r="C51" s="21">
        <v>0.121</v>
      </c>
      <c r="D51" s="20">
        <f>C36*C51</f>
        <v>352.18683499999997</v>
      </c>
    </row>
    <row r="52" spans="1:8" x14ac:dyDescent="0.25">
      <c r="A52" s="327" t="s">
        <v>6</v>
      </c>
      <c r="B52" s="327"/>
      <c r="C52" s="13"/>
      <c r="D52" s="22">
        <f>SUM(D50:D51)</f>
        <v>594.73975166666662</v>
      </c>
      <c r="H52" s="23"/>
    </row>
    <row r="53" spans="1:8" ht="15.75" customHeight="1" x14ac:dyDescent="0.25">
      <c r="A53" s="318" t="s">
        <v>187</v>
      </c>
      <c r="B53" s="318"/>
      <c r="C53" s="318"/>
      <c r="D53" s="318"/>
    </row>
    <row r="54" spans="1:8" ht="27" customHeight="1" x14ac:dyDescent="0.25">
      <c r="A54" s="322" t="s">
        <v>194</v>
      </c>
      <c r="B54" s="322"/>
      <c r="C54" s="322"/>
      <c r="D54" s="322"/>
    </row>
    <row r="55" spans="1:8" ht="32.1" customHeight="1" x14ac:dyDescent="0.25">
      <c r="A55" s="332" t="s">
        <v>195</v>
      </c>
      <c r="B55" s="332"/>
      <c r="C55" s="332"/>
      <c r="D55" s="332"/>
    </row>
    <row r="56" spans="1:8" x14ac:dyDescent="0.25">
      <c r="A56" s="11"/>
      <c r="B56" s="11"/>
      <c r="C56" s="11"/>
      <c r="D56" s="11"/>
    </row>
    <row r="57" spans="1:8" x14ac:dyDescent="0.25">
      <c r="A57" s="329" t="s">
        <v>31</v>
      </c>
      <c r="B57" s="329"/>
      <c r="C57" s="329"/>
      <c r="D57" s="329"/>
    </row>
    <row r="58" spans="1:8" x14ac:dyDescent="0.25">
      <c r="A58" s="24"/>
      <c r="B58" s="24"/>
      <c r="C58" s="24"/>
      <c r="D58" s="24"/>
    </row>
    <row r="59" spans="1:8" x14ac:dyDescent="0.25">
      <c r="A59" s="330" t="s">
        <v>196</v>
      </c>
      <c r="B59" s="330"/>
      <c r="C59" s="25">
        <f>C36+D52</f>
        <v>3505.3747516666663</v>
      </c>
      <c r="D59" s="11"/>
    </row>
    <row r="60" spans="1:8" x14ac:dyDescent="0.25">
      <c r="A60" s="12" t="s">
        <v>32</v>
      </c>
      <c r="B60" s="12" t="s">
        <v>33</v>
      </c>
      <c r="C60" s="12" t="s">
        <v>34</v>
      </c>
      <c r="D60" s="12" t="s">
        <v>14</v>
      </c>
    </row>
    <row r="61" spans="1:8" x14ac:dyDescent="0.25">
      <c r="A61" s="13" t="s">
        <v>15</v>
      </c>
      <c r="B61" s="14" t="s">
        <v>197</v>
      </c>
      <c r="C61" s="26">
        <v>0.2</v>
      </c>
      <c r="D61" s="27">
        <f>$C$59*C61</f>
        <v>701.07495033333328</v>
      </c>
    </row>
    <row r="62" spans="1:8" x14ac:dyDescent="0.25">
      <c r="A62" s="13" t="s">
        <v>16</v>
      </c>
      <c r="B62" s="14" t="s">
        <v>35</v>
      </c>
      <c r="C62" s="28">
        <v>2.5000000000000001E-2</v>
      </c>
      <c r="D62" s="27">
        <f t="shared" ref="D62:D68" si="0">$C$59*C62</f>
        <v>87.63436879166666</v>
      </c>
    </row>
    <row r="63" spans="1:8" x14ac:dyDescent="0.25">
      <c r="A63" s="13" t="s">
        <v>17</v>
      </c>
      <c r="B63" s="29" t="s">
        <v>198</v>
      </c>
      <c r="C63" s="30">
        <v>0.03</v>
      </c>
      <c r="D63" s="27">
        <f t="shared" si="0"/>
        <v>105.16124254999998</v>
      </c>
    </row>
    <row r="64" spans="1:8" x14ac:dyDescent="0.25">
      <c r="A64" s="13" t="s">
        <v>19</v>
      </c>
      <c r="B64" s="14" t="s">
        <v>36</v>
      </c>
      <c r="C64" s="28">
        <v>1.4999999999999999E-2</v>
      </c>
      <c r="D64" s="27">
        <f t="shared" si="0"/>
        <v>52.580621274999991</v>
      </c>
    </row>
    <row r="65" spans="1:8" x14ac:dyDescent="0.25">
      <c r="A65" s="13" t="s">
        <v>20</v>
      </c>
      <c r="B65" s="14" t="s">
        <v>37</v>
      </c>
      <c r="C65" s="28">
        <v>0.01</v>
      </c>
      <c r="D65" s="27">
        <f t="shared" si="0"/>
        <v>35.053747516666661</v>
      </c>
    </row>
    <row r="66" spans="1:8" x14ac:dyDescent="0.25">
      <c r="A66" s="13" t="s">
        <v>22</v>
      </c>
      <c r="B66" s="14" t="s">
        <v>3</v>
      </c>
      <c r="C66" s="28">
        <v>6.0000000000000001E-3</v>
      </c>
      <c r="D66" s="27">
        <f t="shared" si="0"/>
        <v>21.032248509999999</v>
      </c>
    </row>
    <row r="67" spans="1:8" x14ac:dyDescent="0.25">
      <c r="A67" s="13" t="s">
        <v>23</v>
      </c>
      <c r="B67" s="14" t="s">
        <v>4</v>
      </c>
      <c r="C67" s="28">
        <v>2E-3</v>
      </c>
      <c r="D67" s="27">
        <f t="shared" si="0"/>
        <v>7.0107495033333329</v>
      </c>
    </row>
    <row r="68" spans="1:8" x14ac:dyDescent="0.25">
      <c r="A68" s="13" t="s">
        <v>38</v>
      </c>
      <c r="B68" s="14" t="s">
        <v>5</v>
      </c>
      <c r="C68" s="28">
        <v>0.08</v>
      </c>
      <c r="D68" s="27">
        <f t="shared" si="0"/>
        <v>280.42998013333329</v>
      </c>
      <c r="F68" s="31"/>
    </row>
    <row r="69" spans="1:8" x14ac:dyDescent="0.25">
      <c r="A69" s="327" t="s">
        <v>39</v>
      </c>
      <c r="B69" s="327"/>
      <c r="C69" s="32">
        <f>SUM(C61:C68)</f>
        <v>0.36800000000000005</v>
      </c>
      <c r="D69" s="22">
        <f>SUM(D61:D68)</f>
        <v>1289.9779086133335</v>
      </c>
    </row>
    <row r="70" spans="1:8" ht="15.75" customHeight="1" x14ac:dyDescent="0.25">
      <c r="A70" s="318" t="s">
        <v>187</v>
      </c>
      <c r="B70" s="318"/>
      <c r="C70" s="318"/>
      <c r="D70" s="318"/>
    </row>
    <row r="71" spans="1:8" x14ac:dyDescent="0.25">
      <c r="A71" s="319" t="s">
        <v>199</v>
      </c>
      <c r="B71" s="319"/>
      <c r="C71" s="319"/>
      <c r="D71" s="319"/>
    </row>
    <row r="72" spans="1:8" ht="14.45" customHeight="1" x14ac:dyDescent="0.25">
      <c r="A72" s="311" t="s">
        <v>276</v>
      </c>
      <c r="B72" s="311"/>
      <c r="C72" s="311"/>
      <c r="D72" s="311"/>
      <c r="E72" s="33"/>
      <c r="F72" s="33"/>
      <c r="G72" s="33"/>
      <c r="H72" s="33"/>
    </row>
    <row r="73" spans="1:8" x14ac:dyDescent="0.25">
      <c r="A73" s="311"/>
      <c r="B73" s="311"/>
      <c r="C73" s="311"/>
      <c r="D73" s="311"/>
    </row>
    <row r="74" spans="1:8" ht="14.45" customHeight="1" x14ac:dyDescent="0.25">
      <c r="A74" s="311" t="s">
        <v>201</v>
      </c>
      <c r="B74" s="311"/>
      <c r="C74" s="311"/>
      <c r="D74" s="311"/>
      <c r="E74" s="17"/>
      <c r="F74" s="17"/>
      <c r="G74" s="17"/>
      <c r="H74" s="17"/>
    </row>
    <row r="75" spans="1:8" ht="14.45" customHeight="1" x14ac:dyDescent="0.25">
      <c r="A75" s="311"/>
      <c r="B75" s="311"/>
      <c r="C75" s="311"/>
      <c r="D75" s="311"/>
      <c r="E75" s="17"/>
      <c r="F75" s="17"/>
      <c r="G75" s="17"/>
      <c r="H75" s="17"/>
    </row>
    <row r="76" spans="1:8" ht="14.45" customHeight="1" x14ac:dyDescent="0.25">
      <c r="A76" s="311" t="s">
        <v>202</v>
      </c>
      <c r="B76" s="311"/>
      <c r="C76" s="311"/>
      <c r="D76" s="311"/>
      <c r="E76" s="33"/>
      <c r="F76" s="33"/>
      <c r="G76" s="33"/>
      <c r="H76" s="33"/>
    </row>
    <row r="77" spans="1:8" ht="15.75" customHeight="1" x14ac:dyDescent="0.25">
      <c r="A77" s="332" t="s">
        <v>203</v>
      </c>
      <c r="B77" s="332"/>
      <c r="C77" s="332"/>
      <c r="D77" s="332"/>
      <c r="E77" s="17"/>
      <c r="F77" s="17"/>
      <c r="G77" s="17"/>
      <c r="H77" s="17"/>
    </row>
    <row r="78" spans="1:8" x14ac:dyDescent="0.25">
      <c r="A78" s="332"/>
      <c r="B78" s="332"/>
      <c r="C78" s="332"/>
      <c r="D78" s="332"/>
      <c r="E78" s="17"/>
      <c r="F78" s="17"/>
      <c r="G78" s="17"/>
      <c r="H78" s="17"/>
    </row>
    <row r="79" spans="1:8" x14ac:dyDescent="0.25">
      <c r="A79" s="320" t="s">
        <v>204</v>
      </c>
      <c r="B79" s="320"/>
      <c r="C79" s="320"/>
      <c r="D79" s="320"/>
      <c r="E79" s="17"/>
      <c r="F79" s="17"/>
      <c r="G79" s="17"/>
      <c r="H79" s="17"/>
    </row>
    <row r="80" spans="1:8" x14ac:dyDescent="0.25">
      <c r="A80" s="320" t="s">
        <v>205</v>
      </c>
      <c r="B80" s="320"/>
      <c r="C80" s="320"/>
      <c r="D80" s="320"/>
      <c r="E80" s="17"/>
      <c r="F80" s="17"/>
      <c r="G80" s="17"/>
      <c r="H80" s="17"/>
    </row>
    <row r="81" spans="1:8" ht="30.95" customHeight="1" x14ac:dyDescent="0.25">
      <c r="A81" s="333" t="s">
        <v>206</v>
      </c>
      <c r="B81" s="333"/>
      <c r="C81" s="333"/>
      <c r="D81" s="333"/>
    </row>
    <row r="82" spans="1:8" x14ac:dyDescent="0.25">
      <c r="A82" s="34"/>
      <c r="B82" s="34"/>
      <c r="C82" s="34"/>
      <c r="D82" s="34"/>
    </row>
    <row r="83" spans="1:8" x14ac:dyDescent="0.25">
      <c r="A83" s="331" t="s">
        <v>40</v>
      </c>
      <c r="B83" s="331"/>
      <c r="C83" s="331"/>
      <c r="D83" s="331"/>
    </row>
    <row r="84" spans="1:8" x14ac:dyDescent="0.25">
      <c r="A84" s="11"/>
      <c r="B84" s="11"/>
      <c r="C84" s="11"/>
      <c r="D84" s="11"/>
    </row>
    <row r="85" spans="1:8" x14ac:dyDescent="0.25">
      <c r="A85" s="12" t="s">
        <v>41</v>
      </c>
      <c r="B85" s="12" t="s">
        <v>42</v>
      </c>
      <c r="C85" s="12" t="s">
        <v>0</v>
      </c>
      <c r="D85" s="12" t="s">
        <v>14</v>
      </c>
    </row>
    <row r="86" spans="1:8" x14ac:dyDescent="0.25">
      <c r="A86" s="13" t="s">
        <v>15</v>
      </c>
      <c r="B86" s="15" t="s">
        <v>296</v>
      </c>
      <c r="C86" s="35">
        <v>4.3</v>
      </c>
      <c r="D86" s="36">
        <f>((C86*2)*22)-(C30*6%)</f>
        <v>54.863</v>
      </c>
    </row>
    <row r="87" spans="1:8" x14ac:dyDescent="0.25">
      <c r="A87" s="37" t="s">
        <v>16</v>
      </c>
      <c r="B87" s="15" t="s">
        <v>308</v>
      </c>
      <c r="C87" s="38"/>
      <c r="D87" s="39"/>
    </row>
    <row r="88" spans="1:8" x14ac:dyDescent="0.25">
      <c r="A88" s="37" t="s">
        <v>17</v>
      </c>
      <c r="B88" s="15" t="s">
        <v>277</v>
      </c>
      <c r="C88" s="40"/>
      <c r="D88" s="38"/>
    </row>
    <row r="89" spans="1:8" x14ac:dyDescent="0.25">
      <c r="A89" s="37" t="s">
        <v>207</v>
      </c>
      <c r="B89" s="15" t="s">
        <v>318</v>
      </c>
      <c r="C89" s="40">
        <v>14.16</v>
      </c>
      <c r="D89" s="38">
        <f>(C89*22)-((C89*22)*10%)</f>
        <v>280.36799999999999</v>
      </c>
    </row>
    <row r="90" spans="1:8" x14ac:dyDescent="0.25">
      <c r="A90" s="327" t="s">
        <v>2</v>
      </c>
      <c r="B90" s="327"/>
      <c r="C90" s="327"/>
      <c r="D90" s="41">
        <f>SUM(D86:D89)</f>
        <v>335.23099999999999</v>
      </c>
    </row>
    <row r="91" spans="1:8" ht="15.75" customHeight="1" x14ac:dyDescent="0.25">
      <c r="A91" s="318" t="s">
        <v>187</v>
      </c>
      <c r="B91" s="318"/>
      <c r="C91" s="318"/>
      <c r="D91" s="318"/>
    </row>
    <row r="92" spans="1:8" ht="15.75" customHeight="1" x14ac:dyDescent="0.25">
      <c r="A92" s="322" t="s">
        <v>208</v>
      </c>
      <c r="B92" s="322"/>
      <c r="C92" s="322"/>
      <c r="D92" s="322"/>
    </row>
    <row r="93" spans="1:8" ht="30.6" customHeight="1" x14ac:dyDescent="0.25">
      <c r="A93" s="311" t="s">
        <v>209</v>
      </c>
      <c r="B93" s="311"/>
      <c r="C93" s="311"/>
      <c r="D93" s="311"/>
      <c r="E93" s="17"/>
      <c r="F93" s="17"/>
      <c r="G93" s="17"/>
      <c r="H93" s="17"/>
    </row>
    <row r="94" spans="1:8" ht="24.95" customHeight="1" x14ac:dyDescent="0.25">
      <c r="A94" s="311" t="s">
        <v>299</v>
      </c>
      <c r="B94" s="311"/>
      <c r="C94" s="311"/>
      <c r="D94" s="311"/>
      <c r="E94" s="17"/>
      <c r="F94" s="17"/>
      <c r="G94" s="17"/>
      <c r="H94" s="17"/>
    </row>
    <row r="95" spans="1:8" ht="14.45" customHeight="1" x14ac:dyDescent="0.25">
      <c r="A95" s="311" t="s">
        <v>295</v>
      </c>
      <c r="B95" s="311"/>
      <c r="C95" s="311"/>
      <c r="D95" s="311"/>
      <c r="E95" s="17"/>
      <c r="F95" s="17"/>
      <c r="G95" s="17"/>
      <c r="H95" s="17"/>
    </row>
    <row r="96" spans="1:8" ht="21.75" customHeight="1" x14ac:dyDescent="0.25">
      <c r="A96" s="311" t="s">
        <v>339</v>
      </c>
      <c r="B96" s="311"/>
      <c r="C96" s="311"/>
      <c r="D96" s="311"/>
      <c r="E96" s="17"/>
      <c r="F96" s="17"/>
      <c r="G96" s="17"/>
      <c r="H96" s="17"/>
    </row>
    <row r="97" spans="1:9" x14ac:dyDescent="0.25">
      <c r="A97" s="11"/>
      <c r="B97" s="11"/>
      <c r="C97" s="11"/>
      <c r="D97" s="11"/>
    </row>
    <row r="98" spans="1:9" x14ac:dyDescent="0.25">
      <c r="A98" s="331" t="s">
        <v>43</v>
      </c>
      <c r="B98" s="331"/>
      <c r="C98" s="331"/>
      <c r="D98" s="331"/>
    </row>
    <row r="99" spans="1:9" x14ac:dyDescent="0.25">
      <c r="A99" s="11"/>
      <c r="B99" s="11"/>
      <c r="C99" s="11"/>
      <c r="D99" s="11"/>
    </row>
    <row r="100" spans="1:9" x14ac:dyDescent="0.25">
      <c r="A100" s="12">
        <v>2</v>
      </c>
      <c r="B100" s="12" t="s">
        <v>44</v>
      </c>
      <c r="C100" s="340" t="s">
        <v>14</v>
      </c>
      <c r="D100" s="340"/>
    </row>
    <row r="101" spans="1:9" x14ac:dyDescent="0.25">
      <c r="A101" s="13" t="s">
        <v>27</v>
      </c>
      <c r="B101" s="14" t="s">
        <v>28</v>
      </c>
      <c r="C101" s="341">
        <f>D52</f>
        <v>594.73975166666662</v>
      </c>
      <c r="D101" s="341"/>
    </row>
    <row r="102" spans="1:9" x14ac:dyDescent="0.25">
      <c r="A102" s="13" t="s">
        <v>32</v>
      </c>
      <c r="B102" s="14" t="s">
        <v>33</v>
      </c>
      <c r="C102" s="334">
        <f>D69</f>
        <v>1289.9779086133335</v>
      </c>
      <c r="D102" s="334"/>
    </row>
    <row r="103" spans="1:9" x14ac:dyDescent="0.25">
      <c r="A103" s="13" t="s">
        <v>41</v>
      </c>
      <c r="B103" s="14" t="s">
        <v>42</v>
      </c>
      <c r="C103" s="334">
        <f>D90</f>
        <v>335.23099999999999</v>
      </c>
      <c r="D103" s="334"/>
    </row>
    <row r="104" spans="1:9" x14ac:dyDescent="0.25">
      <c r="A104" s="335" t="s">
        <v>2</v>
      </c>
      <c r="B104" s="336"/>
      <c r="C104" s="337">
        <f>SUM(C101:C103)</f>
        <v>2219.9486602799998</v>
      </c>
      <c r="D104" s="337"/>
      <c r="G104" s="42"/>
    </row>
    <row r="105" spans="1:9" x14ac:dyDescent="0.25">
      <c r="A105" s="11"/>
      <c r="B105" s="11"/>
      <c r="C105" s="11"/>
      <c r="D105" s="11"/>
    </row>
    <row r="106" spans="1:9" x14ac:dyDescent="0.25">
      <c r="A106" s="11"/>
      <c r="B106" s="11"/>
      <c r="C106" s="11"/>
      <c r="D106" s="11"/>
    </row>
    <row r="107" spans="1:9" x14ac:dyDescent="0.25">
      <c r="A107" s="323" t="s">
        <v>45</v>
      </c>
      <c r="B107" s="323"/>
      <c r="C107" s="323"/>
      <c r="D107" s="323"/>
    </row>
    <row r="108" spans="1:9" x14ac:dyDescent="0.25">
      <c r="A108" s="43"/>
      <c r="B108" s="43"/>
      <c r="C108" s="43"/>
      <c r="D108" s="43"/>
    </row>
    <row r="109" spans="1:9" x14ac:dyDescent="0.25">
      <c r="A109" s="338" t="s">
        <v>210</v>
      </c>
      <c r="B109" s="338"/>
      <c r="C109" s="44">
        <f>C36+C104-SUM(D61:D67)</f>
        <v>4121.0357317999988</v>
      </c>
      <c r="D109" s="17"/>
    </row>
    <row r="110" spans="1:9" x14ac:dyDescent="0.25">
      <c r="A110" s="339" t="s">
        <v>211</v>
      </c>
      <c r="B110" s="339"/>
      <c r="C110" s="44">
        <f>C36+C104</f>
        <v>5130.5836602799991</v>
      </c>
      <c r="D110" s="17"/>
    </row>
    <row r="111" spans="1:9" x14ac:dyDescent="0.25">
      <c r="A111" s="12">
        <v>3</v>
      </c>
      <c r="B111" s="12" t="s">
        <v>46</v>
      </c>
      <c r="C111" s="12" t="s">
        <v>71</v>
      </c>
      <c r="D111" s="12" t="s">
        <v>14</v>
      </c>
      <c r="F111" s="45"/>
      <c r="H111" s="46"/>
    </row>
    <row r="112" spans="1:9" x14ac:dyDescent="0.25">
      <c r="A112" s="13" t="s">
        <v>15</v>
      </c>
      <c r="B112" s="47" t="s">
        <v>47</v>
      </c>
      <c r="C112" s="48">
        <f>5%*1/12</f>
        <v>4.1666666666666666E-3</v>
      </c>
      <c r="D112" s="20">
        <f>C109*C112</f>
        <v>17.170982215833327</v>
      </c>
      <c r="F112" s="31"/>
      <c r="I112" s="49"/>
    </row>
    <row r="113" spans="1:8" x14ac:dyDescent="0.25">
      <c r="A113" s="13" t="s">
        <v>16</v>
      </c>
      <c r="B113" s="47" t="s">
        <v>48</v>
      </c>
      <c r="C113" s="48">
        <f>8%*C112</f>
        <v>3.3333333333333332E-4</v>
      </c>
      <c r="D113" s="20">
        <f>C109*C113</f>
        <v>1.3736785772666662</v>
      </c>
      <c r="E113" s="31"/>
    </row>
    <row r="114" spans="1:8" x14ac:dyDescent="0.25">
      <c r="A114" s="13" t="s">
        <v>17</v>
      </c>
      <c r="B114" s="47" t="s">
        <v>49</v>
      </c>
      <c r="C114" s="48">
        <v>0.02</v>
      </c>
      <c r="D114" s="20">
        <f>C114*D112</f>
        <v>0.34341964431666655</v>
      </c>
      <c r="F114" s="31"/>
    </row>
    <row r="115" spans="1:8" x14ac:dyDescent="0.25">
      <c r="A115" s="13" t="s">
        <v>19</v>
      </c>
      <c r="B115" s="47" t="s">
        <v>50</v>
      </c>
      <c r="C115" s="48">
        <f>7/30/12</f>
        <v>1.9444444444444445E-2</v>
      </c>
      <c r="D115" s="20">
        <f>C110*C115</f>
        <v>99.76134894988887</v>
      </c>
    </row>
    <row r="116" spans="1:8" ht="31.5" x14ac:dyDescent="0.25">
      <c r="A116" s="13" t="s">
        <v>20</v>
      </c>
      <c r="B116" s="47" t="s">
        <v>84</v>
      </c>
      <c r="C116" s="48">
        <f>C69*C115</f>
        <v>7.1555555555555565E-3</v>
      </c>
      <c r="D116" s="20">
        <f>C110*C116</f>
        <v>36.712176413559106</v>
      </c>
      <c r="F116" s="49"/>
    </row>
    <row r="117" spans="1:8" x14ac:dyDescent="0.25">
      <c r="A117" s="13" t="s">
        <v>22</v>
      </c>
      <c r="B117" s="47" t="s">
        <v>51</v>
      </c>
      <c r="C117" s="48">
        <v>0.02</v>
      </c>
      <c r="D117" s="20">
        <f>D115*C117</f>
        <v>1.9952269789977775</v>
      </c>
      <c r="F117" s="31"/>
    </row>
    <row r="118" spans="1:8" x14ac:dyDescent="0.25">
      <c r="A118" s="327" t="s">
        <v>2</v>
      </c>
      <c r="B118" s="327"/>
      <c r="C118" s="48"/>
      <c r="D118" s="22">
        <f>SUM(D112:D117)</f>
        <v>157.35683277986243</v>
      </c>
    </row>
    <row r="119" spans="1:8" ht="15.75" customHeight="1" x14ac:dyDescent="0.25">
      <c r="A119" s="318" t="s">
        <v>187</v>
      </c>
      <c r="B119" s="318"/>
      <c r="C119" s="318"/>
      <c r="D119" s="318"/>
    </row>
    <row r="120" spans="1:8" ht="28.5" customHeight="1" x14ac:dyDescent="0.25">
      <c r="A120" s="322" t="s">
        <v>212</v>
      </c>
      <c r="B120" s="322"/>
      <c r="C120" s="322"/>
      <c r="D120" s="322"/>
      <c r="E120" s="17"/>
      <c r="F120" s="17"/>
      <c r="G120" s="17"/>
      <c r="H120" s="17"/>
    </row>
    <row r="121" spans="1:8" ht="31.5" customHeight="1" x14ac:dyDescent="0.25">
      <c r="A121" s="311" t="s">
        <v>213</v>
      </c>
      <c r="B121" s="311"/>
      <c r="C121" s="311"/>
      <c r="D121" s="311"/>
      <c r="E121" s="17"/>
      <c r="F121" s="17"/>
      <c r="G121" s="17"/>
      <c r="H121" s="17"/>
    </row>
    <row r="122" spans="1:8" ht="41.25" customHeight="1" x14ac:dyDescent="0.25">
      <c r="A122" s="311" t="s">
        <v>214</v>
      </c>
      <c r="B122" s="311"/>
      <c r="C122" s="311"/>
      <c r="D122" s="311"/>
      <c r="E122" s="17"/>
      <c r="F122" s="17"/>
      <c r="G122" s="17"/>
      <c r="H122" s="17"/>
    </row>
    <row r="123" spans="1:8" ht="30.6" customHeight="1" x14ac:dyDescent="0.25">
      <c r="A123" s="332" t="s">
        <v>215</v>
      </c>
      <c r="B123" s="332"/>
      <c r="C123" s="332"/>
      <c r="D123" s="332"/>
    </row>
    <row r="124" spans="1:8" x14ac:dyDescent="0.25">
      <c r="A124" s="11"/>
      <c r="B124" s="11"/>
      <c r="C124" s="11"/>
      <c r="D124" s="11"/>
    </row>
    <row r="125" spans="1:8" ht="14.45" customHeight="1" x14ac:dyDescent="0.25">
      <c r="A125" s="323" t="s">
        <v>52</v>
      </c>
      <c r="B125" s="323"/>
      <c r="C125" s="323"/>
      <c r="D125" s="323"/>
    </row>
    <row r="126" spans="1:8" ht="14.45" customHeight="1" x14ac:dyDescent="0.25">
      <c r="A126" s="318" t="s">
        <v>187</v>
      </c>
      <c r="B126" s="318"/>
      <c r="C126" s="318"/>
      <c r="D126" s="318"/>
    </row>
    <row r="127" spans="1:8" ht="30.6" customHeight="1" x14ac:dyDescent="0.25">
      <c r="A127" s="342" t="s">
        <v>216</v>
      </c>
      <c r="B127" s="342"/>
      <c r="C127" s="342"/>
      <c r="D127" s="342"/>
    </row>
    <row r="128" spans="1:8" x14ac:dyDescent="0.25">
      <c r="A128" s="11"/>
      <c r="B128" s="11"/>
      <c r="C128" s="11"/>
      <c r="D128" s="11"/>
    </row>
    <row r="129" spans="1:10" x14ac:dyDescent="0.25">
      <c r="A129" s="331" t="s">
        <v>53</v>
      </c>
      <c r="B129" s="331"/>
      <c r="C129" s="331"/>
      <c r="D129" s="331"/>
    </row>
    <row r="130" spans="1:10" x14ac:dyDescent="0.25">
      <c r="A130" s="4"/>
      <c r="B130" s="4"/>
      <c r="C130" s="4"/>
      <c r="D130" s="4"/>
    </row>
    <row r="131" spans="1:10" x14ac:dyDescent="0.25">
      <c r="A131" s="343" t="s">
        <v>217</v>
      </c>
      <c r="B131" s="343"/>
      <c r="C131" s="25">
        <f>C36+C104+D118</f>
        <v>5287.9404930598612</v>
      </c>
      <c r="D131" s="11"/>
    </row>
    <row r="132" spans="1:10" x14ac:dyDescent="0.25">
      <c r="A132" s="12" t="s">
        <v>54</v>
      </c>
      <c r="B132" s="12" t="s">
        <v>55</v>
      </c>
      <c r="C132" s="12" t="s">
        <v>218</v>
      </c>
      <c r="D132" s="12" t="s">
        <v>14</v>
      </c>
    </row>
    <row r="133" spans="1:10" x14ac:dyDescent="0.25">
      <c r="A133" s="50" t="s">
        <v>15</v>
      </c>
      <c r="B133" s="51" t="s">
        <v>219</v>
      </c>
      <c r="C133" s="19">
        <f>1/12/12</f>
        <v>6.9444444444444441E-3</v>
      </c>
      <c r="D133" s="52">
        <f>$C$131*C133</f>
        <v>36.72180897958237</v>
      </c>
    </row>
    <row r="134" spans="1:10" x14ac:dyDescent="0.25">
      <c r="A134" s="50" t="s">
        <v>16</v>
      </c>
      <c r="B134" s="51" t="s">
        <v>55</v>
      </c>
      <c r="C134" s="19">
        <f>((1/30/12))</f>
        <v>2.7777777777777779E-3</v>
      </c>
      <c r="D134" s="52">
        <f t="shared" ref="D134:D139" si="1">$C$131*C134</f>
        <v>14.688723591832948</v>
      </c>
    </row>
    <row r="135" spans="1:10" x14ac:dyDescent="0.25">
      <c r="A135" s="50" t="s">
        <v>17</v>
      </c>
      <c r="B135" s="51" t="s">
        <v>220</v>
      </c>
      <c r="C135" s="19">
        <v>2.9999999999999997E-4</v>
      </c>
      <c r="D135" s="52">
        <f t="shared" si="1"/>
        <v>1.5863821479179583</v>
      </c>
    </row>
    <row r="136" spans="1:10" x14ac:dyDescent="0.25">
      <c r="A136" s="50" t="s">
        <v>19</v>
      </c>
      <c r="B136" s="51" t="s">
        <v>221</v>
      </c>
      <c r="C136" s="19">
        <v>2.0000000000000001E-4</v>
      </c>
      <c r="D136" s="52">
        <f t="shared" si="1"/>
        <v>1.0575880986119723</v>
      </c>
    </row>
    <row r="137" spans="1:10" x14ac:dyDescent="0.25">
      <c r="A137" s="50" t="s">
        <v>20</v>
      </c>
      <c r="B137" s="51" t="s">
        <v>222</v>
      </c>
      <c r="C137" s="19">
        <v>1.9699999999999999E-4</v>
      </c>
      <c r="D137" s="52">
        <f t="shared" si="1"/>
        <v>1.0417242771327926</v>
      </c>
    </row>
    <row r="138" spans="1:10" x14ac:dyDescent="0.25">
      <c r="A138" s="50" t="s">
        <v>22</v>
      </c>
      <c r="B138" s="51" t="s">
        <v>223</v>
      </c>
      <c r="C138" s="19">
        <f>(5/30)/12</f>
        <v>1.3888888888888888E-2</v>
      </c>
      <c r="D138" s="52">
        <f t="shared" si="1"/>
        <v>73.44361795916474</v>
      </c>
    </row>
    <row r="139" spans="1:10" x14ac:dyDescent="0.25">
      <c r="A139" s="50" t="s">
        <v>23</v>
      </c>
      <c r="B139" s="51" t="s">
        <v>24</v>
      </c>
      <c r="C139" s="19"/>
      <c r="D139" s="52">
        <f t="shared" si="1"/>
        <v>0</v>
      </c>
    </row>
    <row r="140" spans="1:10" x14ac:dyDescent="0.25">
      <c r="A140" s="335" t="s">
        <v>224</v>
      </c>
      <c r="B140" s="344"/>
      <c r="C140" s="336"/>
      <c r="D140" s="22">
        <f>SUM(D133:D139)</f>
        <v>128.53984505424279</v>
      </c>
    </row>
    <row r="141" spans="1:10" ht="15.75" customHeight="1" x14ac:dyDescent="0.25">
      <c r="A141" s="318" t="s">
        <v>187</v>
      </c>
      <c r="B141" s="318"/>
      <c r="C141" s="318"/>
      <c r="D141" s="318"/>
    </row>
    <row r="142" spans="1:10" ht="15.75" customHeight="1" x14ac:dyDescent="0.25">
      <c r="A142" s="311" t="s">
        <v>225</v>
      </c>
      <c r="B142" s="311"/>
      <c r="C142" s="311"/>
      <c r="D142" s="311"/>
      <c r="E142" s="53"/>
      <c r="F142" s="53"/>
      <c r="G142" s="53"/>
      <c r="H142" s="53"/>
      <c r="I142" s="53"/>
      <c r="J142" s="53"/>
    </row>
    <row r="143" spans="1:10" ht="59.45" customHeight="1" x14ac:dyDescent="0.25">
      <c r="A143" s="311" t="s">
        <v>226</v>
      </c>
      <c r="B143" s="311"/>
      <c r="C143" s="311"/>
      <c r="D143" s="311"/>
      <c r="E143" s="53"/>
      <c r="F143" s="53"/>
      <c r="G143" s="53"/>
      <c r="H143" s="53"/>
      <c r="I143" s="53"/>
      <c r="J143" s="53"/>
    </row>
    <row r="144" spans="1:10" ht="33.6" customHeight="1" x14ac:dyDescent="0.25">
      <c r="A144" s="311" t="s">
        <v>227</v>
      </c>
      <c r="B144" s="311"/>
      <c r="C144" s="311"/>
      <c r="D144" s="311"/>
      <c r="E144" s="54"/>
      <c r="F144" s="54"/>
      <c r="G144" s="54"/>
      <c r="H144" s="54"/>
      <c r="I144" s="54"/>
      <c r="J144" s="54"/>
    </row>
    <row r="145" spans="1:10" ht="30.6" customHeight="1" x14ac:dyDescent="0.25">
      <c r="A145" s="311" t="s">
        <v>228</v>
      </c>
      <c r="B145" s="311"/>
      <c r="C145" s="311"/>
      <c r="D145" s="311"/>
      <c r="E145" s="53"/>
      <c r="F145" s="53"/>
      <c r="G145" s="53"/>
      <c r="H145" s="53"/>
      <c r="I145" s="53"/>
      <c r="J145" s="53"/>
    </row>
    <row r="146" spans="1:10" ht="48.75" customHeight="1" x14ac:dyDescent="0.25">
      <c r="A146" s="311" t="s">
        <v>229</v>
      </c>
      <c r="B146" s="311"/>
      <c r="C146" s="311"/>
      <c r="D146" s="311"/>
      <c r="E146" s="54"/>
      <c r="F146" s="54"/>
      <c r="G146" s="54"/>
      <c r="H146" s="54"/>
      <c r="I146" s="54"/>
      <c r="J146" s="54"/>
    </row>
    <row r="147" spans="1:10" ht="30.6" customHeight="1" x14ac:dyDescent="0.25">
      <c r="A147" s="311" t="s">
        <v>230</v>
      </c>
      <c r="B147" s="311"/>
      <c r="C147" s="311"/>
      <c r="D147" s="311"/>
      <c r="E147" s="54"/>
      <c r="F147" s="54"/>
      <c r="G147" s="54"/>
      <c r="H147" s="54"/>
      <c r="I147" s="54"/>
      <c r="J147" s="54"/>
    </row>
    <row r="148" spans="1:10" ht="30.6" customHeight="1" x14ac:dyDescent="0.25">
      <c r="A148" s="311" t="s">
        <v>231</v>
      </c>
      <c r="B148" s="311"/>
      <c r="C148" s="311"/>
      <c r="D148" s="311"/>
      <c r="E148" s="54"/>
      <c r="F148" s="54"/>
      <c r="G148" s="54"/>
      <c r="H148" s="54"/>
      <c r="I148" s="54"/>
      <c r="J148" s="54"/>
    </row>
    <row r="149" spans="1:10" ht="30" customHeight="1" x14ac:dyDescent="0.25">
      <c r="A149" s="311" t="s">
        <v>232</v>
      </c>
      <c r="B149" s="311"/>
      <c r="C149" s="311"/>
      <c r="D149" s="311"/>
      <c r="E149" s="54"/>
      <c r="F149" s="54"/>
      <c r="G149" s="54"/>
      <c r="H149" s="54"/>
      <c r="I149" s="54"/>
      <c r="J149" s="54"/>
    </row>
    <row r="150" spans="1:10" ht="31.5" customHeight="1" x14ac:dyDescent="0.25">
      <c r="A150" s="311" t="s">
        <v>233</v>
      </c>
      <c r="B150" s="311"/>
      <c r="C150" s="311"/>
      <c r="D150" s="311"/>
    </row>
    <row r="151" spans="1:10" ht="31.5" customHeight="1" x14ac:dyDescent="0.25">
      <c r="A151" s="332" t="s">
        <v>234</v>
      </c>
      <c r="B151" s="332"/>
      <c r="C151" s="332"/>
      <c r="D151" s="332"/>
    </row>
    <row r="152" spans="1:10" ht="31.5" customHeight="1" x14ac:dyDescent="0.25">
      <c r="A152" s="55"/>
      <c r="B152" s="55"/>
      <c r="C152" s="55"/>
      <c r="D152" s="55"/>
    </row>
    <row r="153" spans="1:10" x14ac:dyDescent="0.25">
      <c r="A153" s="345" t="s">
        <v>56</v>
      </c>
      <c r="B153" s="345"/>
      <c r="C153" s="345"/>
      <c r="D153" s="345"/>
    </row>
    <row r="154" spans="1:10" x14ac:dyDescent="0.25">
      <c r="A154" s="346" t="s">
        <v>235</v>
      </c>
      <c r="B154" s="346"/>
      <c r="C154" s="56"/>
      <c r="D154" s="56"/>
    </row>
    <row r="155" spans="1:10" x14ac:dyDescent="0.25">
      <c r="A155" s="57" t="s">
        <v>57</v>
      </c>
      <c r="B155" s="57" t="s">
        <v>58</v>
      </c>
      <c r="C155" s="347" t="s">
        <v>14</v>
      </c>
      <c r="D155" s="348"/>
    </row>
    <row r="156" spans="1:10" x14ac:dyDescent="0.25">
      <c r="A156" s="58" t="s">
        <v>15</v>
      </c>
      <c r="B156" s="59" t="s">
        <v>85</v>
      </c>
      <c r="C156" s="349"/>
      <c r="D156" s="350"/>
    </row>
    <row r="157" spans="1:10" x14ac:dyDescent="0.25">
      <c r="A157" s="349" t="s">
        <v>2</v>
      </c>
      <c r="B157" s="350"/>
      <c r="C157" s="349"/>
      <c r="D157" s="350"/>
    </row>
    <row r="158" spans="1:10" x14ac:dyDescent="0.25">
      <c r="A158" s="11"/>
      <c r="B158" s="11"/>
      <c r="C158" s="11"/>
      <c r="D158" s="11"/>
    </row>
    <row r="159" spans="1:10" x14ac:dyDescent="0.25">
      <c r="A159" s="351" t="s">
        <v>59</v>
      </c>
      <c r="B159" s="351"/>
      <c r="C159" s="351"/>
      <c r="D159" s="351"/>
    </row>
    <row r="160" spans="1:10" x14ac:dyDescent="0.25">
      <c r="A160" s="18"/>
      <c r="B160" s="11"/>
      <c r="C160" s="11"/>
      <c r="D160" s="11"/>
    </row>
    <row r="161" spans="1:4" x14ac:dyDescent="0.25">
      <c r="A161" s="12">
        <v>4</v>
      </c>
      <c r="B161" s="12" t="s">
        <v>60</v>
      </c>
      <c r="C161" s="340" t="s">
        <v>14</v>
      </c>
      <c r="D161" s="340"/>
    </row>
    <row r="162" spans="1:4" x14ac:dyDescent="0.25">
      <c r="A162" s="13" t="s">
        <v>54</v>
      </c>
      <c r="B162" s="14" t="s">
        <v>86</v>
      </c>
      <c r="C162" s="334">
        <f>D140</f>
        <v>128.53984505424279</v>
      </c>
      <c r="D162" s="334"/>
    </row>
    <row r="163" spans="1:4" x14ac:dyDescent="0.25">
      <c r="A163" s="13" t="s">
        <v>57</v>
      </c>
      <c r="B163" s="14" t="s">
        <v>236</v>
      </c>
      <c r="C163" s="334">
        <f>C157</f>
        <v>0</v>
      </c>
      <c r="D163" s="334"/>
    </row>
    <row r="164" spans="1:4" x14ac:dyDescent="0.25">
      <c r="A164" s="327" t="s">
        <v>2</v>
      </c>
      <c r="B164" s="327"/>
      <c r="C164" s="337">
        <f>SUM(C162:C162)</f>
        <v>128.53984505424279</v>
      </c>
      <c r="D164" s="337"/>
    </row>
    <row r="165" spans="1:4" x14ac:dyDescent="0.25">
      <c r="A165" s="11"/>
      <c r="B165" s="11"/>
      <c r="C165" s="11"/>
      <c r="D165" s="11"/>
    </row>
    <row r="166" spans="1:4" x14ac:dyDescent="0.25">
      <c r="A166" s="11"/>
      <c r="B166" s="11"/>
      <c r="C166" s="11"/>
      <c r="D166" s="11"/>
    </row>
    <row r="167" spans="1:4" x14ac:dyDescent="0.25">
      <c r="A167" s="323" t="s">
        <v>61</v>
      </c>
      <c r="B167" s="323"/>
      <c r="C167" s="323"/>
      <c r="D167" s="323"/>
    </row>
    <row r="168" spans="1:4" x14ac:dyDescent="0.25">
      <c r="A168" s="11"/>
      <c r="B168" s="11"/>
      <c r="C168" s="11"/>
      <c r="D168" s="11"/>
    </row>
    <row r="169" spans="1:4" x14ac:dyDescent="0.25">
      <c r="A169" s="12">
        <v>5</v>
      </c>
      <c r="B169" s="12" t="s">
        <v>7</v>
      </c>
      <c r="C169" s="340" t="s">
        <v>14</v>
      </c>
      <c r="D169" s="340"/>
    </row>
    <row r="170" spans="1:4" x14ac:dyDescent="0.25">
      <c r="A170" s="37" t="s">
        <v>15</v>
      </c>
      <c r="B170" s="51" t="s">
        <v>371</v>
      </c>
      <c r="C170" s="352">
        <v>123.56</v>
      </c>
      <c r="D170" s="353"/>
    </row>
    <row r="171" spans="1:4" x14ac:dyDescent="0.25">
      <c r="A171" s="37" t="s">
        <v>16</v>
      </c>
      <c r="B171" s="51" t="s">
        <v>62</v>
      </c>
      <c r="C171" s="352">
        <v>0</v>
      </c>
      <c r="D171" s="353"/>
    </row>
    <row r="172" spans="1:4" x14ac:dyDescent="0.25">
      <c r="A172" s="37" t="s">
        <v>17</v>
      </c>
      <c r="B172" s="51" t="s">
        <v>249</v>
      </c>
      <c r="C172" s="352">
        <f>Equipamentos!G93</f>
        <v>44.463638095238089</v>
      </c>
      <c r="D172" s="353"/>
    </row>
    <row r="173" spans="1:4" x14ac:dyDescent="0.25">
      <c r="A173" s="37" t="s">
        <v>19</v>
      </c>
      <c r="B173" s="51" t="s">
        <v>72</v>
      </c>
      <c r="C173" s="352">
        <v>103.7</v>
      </c>
      <c r="D173" s="353"/>
    </row>
    <row r="174" spans="1:4" x14ac:dyDescent="0.25">
      <c r="A174" s="335" t="s">
        <v>39</v>
      </c>
      <c r="B174" s="354"/>
      <c r="C174" s="355">
        <f>SUM(C170:C173)</f>
        <v>271.72363809523807</v>
      </c>
      <c r="D174" s="355"/>
    </row>
    <row r="175" spans="1:4" ht="15.75" customHeight="1" x14ac:dyDescent="0.25">
      <c r="A175" s="318" t="s">
        <v>187</v>
      </c>
      <c r="B175" s="318"/>
      <c r="C175" s="318"/>
      <c r="D175" s="318"/>
    </row>
    <row r="176" spans="1:4" ht="32.1" customHeight="1" x14ac:dyDescent="0.25">
      <c r="A176" s="311" t="s">
        <v>300</v>
      </c>
      <c r="B176" s="311"/>
      <c r="C176" s="311"/>
      <c r="D176" s="311"/>
    </row>
    <row r="177" spans="1:10" x14ac:dyDescent="0.25">
      <c r="A177" s="311" t="s">
        <v>470</v>
      </c>
      <c r="B177" s="311"/>
      <c r="C177" s="311"/>
      <c r="D177" s="311"/>
      <c r="E177" s="53"/>
      <c r="F177" s="53"/>
      <c r="G177" s="53"/>
      <c r="H177" s="53"/>
      <c r="I177" s="53"/>
      <c r="J177" s="53"/>
    </row>
    <row r="178" spans="1:10" ht="30.6" customHeight="1" x14ac:dyDescent="0.25">
      <c r="A178" s="311" t="s">
        <v>238</v>
      </c>
      <c r="B178" s="311"/>
      <c r="C178" s="311"/>
      <c r="D178" s="311"/>
      <c r="E178" s="60"/>
      <c r="F178" s="60"/>
      <c r="G178" s="60"/>
      <c r="H178" s="60"/>
      <c r="I178" s="60"/>
      <c r="J178" s="60"/>
    </row>
    <row r="179" spans="1:10" ht="31.5" customHeight="1" x14ac:dyDescent="0.25">
      <c r="A179" s="311" t="s">
        <v>239</v>
      </c>
      <c r="B179" s="311"/>
      <c r="C179" s="311"/>
      <c r="D179" s="311"/>
      <c r="E179" s="53"/>
      <c r="F179" s="53"/>
      <c r="G179" s="53"/>
      <c r="H179" s="53"/>
      <c r="I179" s="53"/>
      <c r="J179" s="53"/>
    </row>
    <row r="180" spans="1:10" x14ac:dyDescent="0.25">
      <c r="A180" s="11"/>
      <c r="B180" s="11"/>
      <c r="C180" s="11"/>
      <c r="D180" s="11"/>
    </row>
    <row r="181" spans="1:10" x14ac:dyDescent="0.25">
      <c r="A181" s="323" t="s">
        <v>63</v>
      </c>
      <c r="B181" s="323"/>
      <c r="C181" s="323"/>
      <c r="D181" s="323"/>
    </row>
    <row r="182" spans="1:10" x14ac:dyDescent="0.25">
      <c r="A182" s="43"/>
      <c r="B182" s="43"/>
      <c r="C182" s="43"/>
      <c r="D182" s="43"/>
    </row>
    <row r="183" spans="1:10" x14ac:dyDescent="0.25">
      <c r="A183" s="43"/>
      <c r="B183" s="330" t="s">
        <v>240</v>
      </c>
      <c r="C183" s="330"/>
      <c r="D183" s="25">
        <f>C36+C104+D118+C164+C174</f>
        <v>5688.2039762093418</v>
      </c>
    </row>
    <row r="184" spans="1:10" x14ac:dyDescent="0.25">
      <c r="A184" s="43"/>
      <c r="B184" s="330" t="s">
        <v>241</v>
      </c>
      <c r="C184" s="330"/>
      <c r="D184" s="25">
        <f>D183+D187</f>
        <v>5688.2039762093418</v>
      </c>
    </row>
    <row r="185" spans="1:10" x14ac:dyDescent="0.25">
      <c r="A185" s="43"/>
      <c r="B185" s="356" t="s">
        <v>242</v>
      </c>
      <c r="C185" s="356"/>
      <c r="D185" s="25">
        <f>(D184+D188)/(1-C189)</f>
        <v>5688.2039762093418</v>
      </c>
    </row>
    <row r="186" spans="1:10" ht="14.45" customHeight="1" x14ac:dyDescent="0.25">
      <c r="A186" s="12">
        <v>6</v>
      </c>
      <c r="B186" s="12" t="s">
        <v>8</v>
      </c>
      <c r="C186" s="12" t="s">
        <v>34</v>
      </c>
      <c r="D186" s="12" t="s">
        <v>14</v>
      </c>
    </row>
    <row r="187" spans="1:10" x14ac:dyDescent="0.25">
      <c r="A187" s="13" t="s">
        <v>15</v>
      </c>
      <c r="B187" s="14" t="s">
        <v>9</v>
      </c>
      <c r="C187" s="48">
        <v>0</v>
      </c>
      <c r="D187" s="61">
        <f>D183*C187</f>
        <v>0</v>
      </c>
      <c r="E187" s="1" t="s">
        <v>353</v>
      </c>
    </row>
    <row r="188" spans="1:10" x14ac:dyDescent="0.25">
      <c r="A188" s="13" t="s">
        <v>16</v>
      </c>
      <c r="B188" s="14" t="s">
        <v>250</v>
      </c>
      <c r="C188" s="48">
        <v>0</v>
      </c>
      <c r="D188" s="61">
        <f>D184*C188</f>
        <v>0</v>
      </c>
    </row>
    <row r="189" spans="1:10" x14ac:dyDescent="0.25">
      <c r="A189" s="13" t="s">
        <v>17</v>
      </c>
      <c r="B189" s="14" t="s">
        <v>10</v>
      </c>
      <c r="C189" s="48">
        <v>0</v>
      </c>
      <c r="D189" s="61"/>
    </row>
    <row r="190" spans="1:10" x14ac:dyDescent="0.25">
      <c r="A190" s="13"/>
      <c r="B190" s="14" t="s">
        <v>75</v>
      </c>
      <c r="C190" s="48">
        <v>0</v>
      </c>
      <c r="D190" s="61">
        <f>D185*C190</f>
        <v>0</v>
      </c>
    </row>
    <row r="191" spans="1:10" x14ac:dyDescent="0.25">
      <c r="A191" s="13"/>
      <c r="B191" s="14" t="s">
        <v>76</v>
      </c>
      <c r="C191" s="48">
        <v>0</v>
      </c>
      <c r="D191" s="61">
        <f>D185*C191</f>
        <v>0</v>
      </c>
    </row>
    <row r="192" spans="1:10" x14ac:dyDescent="0.25">
      <c r="A192" s="13"/>
      <c r="B192" s="14" t="s">
        <v>73</v>
      </c>
      <c r="C192" s="48"/>
      <c r="D192" s="61">
        <f>D185*C192</f>
        <v>0</v>
      </c>
    </row>
    <row r="193" spans="1:10" x14ac:dyDescent="0.25">
      <c r="A193" s="13"/>
      <c r="B193" s="14" t="s">
        <v>74</v>
      </c>
      <c r="C193" s="48">
        <v>0</v>
      </c>
      <c r="D193" s="61">
        <f>D185*C193</f>
        <v>0</v>
      </c>
    </row>
    <row r="194" spans="1:10" ht="19.5" customHeight="1" x14ac:dyDescent="0.25">
      <c r="A194" s="13"/>
      <c r="B194" s="14" t="s">
        <v>243</v>
      </c>
      <c r="C194" s="48"/>
      <c r="D194" s="61"/>
    </row>
    <row r="195" spans="1:10" x14ac:dyDescent="0.25">
      <c r="A195" s="357" t="s">
        <v>6</v>
      </c>
      <c r="B195" s="357"/>
      <c r="C195" s="48"/>
      <c r="D195" s="61">
        <f>SUM(D187:D194)</f>
        <v>0</v>
      </c>
    </row>
    <row r="196" spans="1:10" x14ac:dyDescent="0.25">
      <c r="A196" s="358" t="s">
        <v>187</v>
      </c>
      <c r="B196" s="359"/>
      <c r="C196" s="359"/>
      <c r="D196" s="359"/>
    </row>
    <row r="197" spans="1:10" ht="20.25" customHeight="1" x14ac:dyDescent="0.25">
      <c r="A197" s="311" t="s">
        <v>314</v>
      </c>
      <c r="B197" s="311"/>
      <c r="C197" s="311"/>
      <c r="D197" s="311"/>
      <c r="E197" s="54"/>
      <c r="F197" s="54"/>
      <c r="G197" s="54"/>
      <c r="H197" s="54"/>
      <c r="I197" s="54"/>
      <c r="J197" s="54"/>
    </row>
    <row r="198" spans="1:10" x14ac:dyDescent="0.25">
      <c r="A198" s="320" t="s">
        <v>251</v>
      </c>
      <c r="B198" s="320"/>
      <c r="C198" s="320"/>
      <c r="D198" s="320"/>
      <c r="E198" s="17"/>
      <c r="F198" s="17"/>
      <c r="G198" s="17"/>
      <c r="H198" s="17"/>
    </row>
    <row r="199" spans="1:10" x14ac:dyDescent="0.25">
      <c r="A199" s="63"/>
      <c r="B199" s="63"/>
      <c r="C199" s="63"/>
      <c r="D199" s="63"/>
      <c r="E199" s="17"/>
      <c r="F199" s="17"/>
      <c r="G199" s="17"/>
      <c r="H199" s="17"/>
    </row>
    <row r="200" spans="1:10" x14ac:dyDescent="0.25">
      <c r="A200" s="11"/>
      <c r="B200" s="11"/>
      <c r="C200" s="11"/>
      <c r="D200" s="11"/>
    </row>
    <row r="201" spans="1:10" x14ac:dyDescent="0.25">
      <c r="A201" s="323" t="s">
        <v>64</v>
      </c>
      <c r="B201" s="323"/>
      <c r="C201" s="323"/>
      <c r="D201" s="323"/>
    </row>
    <row r="202" spans="1:10" x14ac:dyDescent="0.25">
      <c r="A202" s="11"/>
      <c r="B202" s="11"/>
      <c r="C202" s="11"/>
      <c r="D202" s="11"/>
    </row>
    <row r="203" spans="1:10" x14ac:dyDescent="0.25">
      <c r="A203" s="12"/>
      <c r="B203" s="12" t="s">
        <v>65</v>
      </c>
      <c r="C203" s="340" t="s">
        <v>14</v>
      </c>
      <c r="D203" s="340"/>
    </row>
    <row r="204" spans="1:10" x14ac:dyDescent="0.25">
      <c r="A204" s="5" t="s">
        <v>15</v>
      </c>
      <c r="B204" s="14" t="s">
        <v>12</v>
      </c>
      <c r="C204" s="334">
        <f>C36</f>
        <v>2910.6349999999998</v>
      </c>
      <c r="D204" s="334"/>
    </row>
    <row r="205" spans="1:10" x14ac:dyDescent="0.25">
      <c r="A205" s="5" t="s">
        <v>16</v>
      </c>
      <c r="B205" s="14" t="s">
        <v>25</v>
      </c>
      <c r="C205" s="334">
        <f>C104</f>
        <v>2219.9486602799998</v>
      </c>
      <c r="D205" s="334"/>
    </row>
    <row r="206" spans="1:10" x14ac:dyDescent="0.25">
      <c r="A206" s="5" t="s">
        <v>17</v>
      </c>
      <c r="B206" s="14" t="s">
        <v>45</v>
      </c>
      <c r="C206" s="334">
        <f>D118</f>
        <v>157.35683277986243</v>
      </c>
      <c r="D206" s="334"/>
    </row>
    <row r="207" spans="1:10" x14ac:dyDescent="0.25">
      <c r="A207" s="5" t="s">
        <v>19</v>
      </c>
      <c r="B207" s="14" t="s">
        <v>52</v>
      </c>
      <c r="C207" s="334">
        <f>C164</f>
        <v>128.53984505424279</v>
      </c>
      <c r="D207" s="334"/>
    </row>
    <row r="208" spans="1:10" ht="14.45" customHeight="1" x14ac:dyDescent="0.25">
      <c r="A208" s="5" t="s">
        <v>20</v>
      </c>
      <c r="B208" s="14" t="s">
        <v>61</v>
      </c>
      <c r="C208" s="334">
        <f>C174</f>
        <v>271.72363809523807</v>
      </c>
      <c r="D208" s="334"/>
    </row>
    <row r="209" spans="1:4" x14ac:dyDescent="0.25">
      <c r="A209" s="335" t="s">
        <v>66</v>
      </c>
      <c r="B209" s="336"/>
      <c r="C209" s="337">
        <f>SUM(C204:C208)</f>
        <v>5688.2039762093418</v>
      </c>
      <c r="D209" s="337"/>
    </row>
    <row r="210" spans="1:4" ht="14.45" customHeight="1" x14ac:dyDescent="0.25">
      <c r="A210" s="5" t="s">
        <v>22</v>
      </c>
      <c r="B210" s="14" t="s">
        <v>67</v>
      </c>
      <c r="C210" s="334">
        <f>D187</f>
        <v>0</v>
      </c>
      <c r="D210" s="334"/>
    </row>
    <row r="211" spans="1:4" ht="19.5" x14ac:dyDescent="0.25">
      <c r="A211" s="361" t="s">
        <v>68</v>
      </c>
      <c r="B211" s="362"/>
      <c r="C211" s="363">
        <f>C209+C210</f>
        <v>5688.2039762093418</v>
      </c>
      <c r="D211" s="363"/>
    </row>
    <row r="212" spans="1:4" ht="14.45" customHeight="1" x14ac:dyDescent="0.25">
      <c r="A212" s="335" t="s">
        <v>95</v>
      </c>
      <c r="B212" s="336"/>
      <c r="C212" s="360">
        <v>1</v>
      </c>
      <c r="D212" s="360"/>
    </row>
    <row r="213" spans="1:4" ht="14.45" customHeight="1" x14ac:dyDescent="0.25">
      <c r="A213" s="335" t="s">
        <v>96</v>
      </c>
      <c r="B213" s="336"/>
      <c r="C213" s="337">
        <f>C211*C212</f>
        <v>5688.2039762093418</v>
      </c>
      <c r="D213" s="337"/>
    </row>
    <row r="214" spans="1:4" x14ac:dyDescent="0.25">
      <c r="A214" s="335" t="s">
        <v>92</v>
      </c>
      <c r="B214" s="336"/>
      <c r="C214" s="337">
        <f>C213*12</f>
        <v>68258.447714512105</v>
      </c>
      <c r="D214" s="337"/>
    </row>
  </sheetData>
  <mergeCells count="146">
    <mergeCell ref="A1:D1"/>
    <mergeCell ref="A2:D2"/>
    <mergeCell ref="A4:B4"/>
    <mergeCell ref="A6:D6"/>
    <mergeCell ref="A7:D8"/>
    <mergeCell ref="A10:D10"/>
    <mergeCell ref="C18:D18"/>
    <mergeCell ref="C19:D19"/>
    <mergeCell ref="A20:D20"/>
    <mergeCell ref="A21:D21"/>
    <mergeCell ref="A22:D22"/>
    <mergeCell ref="A23:D23"/>
    <mergeCell ref="C12:D12"/>
    <mergeCell ref="C13:D13"/>
    <mergeCell ref="C14:D14"/>
    <mergeCell ref="C15:D15"/>
    <mergeCell ref="C16:D16"/>
    <mergeCell ref="C17:D17"/>
    <mergeCell ref="C32:D32"/>
    <mergeCell ref="C33:D33"/>
    <mergeCell ref="C34:D34"/>
    <mergeCell ref="C35:D35"/>
    <mergeCell ref="A24:D24"/>
    <mergeCell ref="A25:D25"/>
    <mergeCell ref="A27:D27"/>
    <mergeCell ref="C29:D29"/>
    <mergeCell ref="C30:D30"/>
    <mergeCell ref="C31:D31"/>
    <mergeCell ref="A36:B36"/>
    <mergeCell ref="C36:D36"/>
    <mergeCell ref="A37:D37"/>
    <mergeCell ref="A38:D38"/>
    <mergeCell ref="A39:D39"/>
    <mergeCell ref="A53:D53"/>
    <mergeCell ref="A54:D54"/>
    <mergeCell ref="A55:D55"/>
    <mergeCell ref="A57:D57"/>
    <mergeCell ref="A59:B59"/>
    <mergeCell ref="A69:B69"/>
    <mergeCell ref="A41:D41"/>
    <mergeCell ref="A42:D42"/>
    <mergeCell ref="A43:D44"/>
    <mergeCell ref="A45:D45"/>
    <mergeCell ref="A47:D47"/>
    <mergeCell ref="A52:B52"/>
    <mergeCell ref="A79:D79"/>
    <mergeCell ref="A80:D80"/>
    <mergeCell ref="A81:D81"/>
    <mergeCell ref="A83:D83"/>
    <mergeCell ref="A90:C90"/>
    <mergeCell ref="A91:D91"/>
    <mergeCell ref="A70:D70"/>
    <mergeCell ref="A71:D71"/>
    <mergeCell ref="A72:D73"/>
    <mergeCell ref="A74:D75"/>
    <mergeCell ref="A76:D76"/>
    <mergeCell ref="A77:D78"/>
    <mergeCell ref="A98:D98"/>
    <mergeCell ref="C100:D100"/>
    <mergeCell ref="C101:D101"/>
    <mergeCell ref="C102:D102"/>
    <mergeCell ref="A92:D92"/>
    <mergeCell ref="A93:D93"/>
    <mergeCell ref="A94:D94"/>
    <mergeCell ref="A95:D95"/>
    <mergeCell ref="A96:D96"/>
    <mergeCell ref="A118:B118"/>
    <mergeCell ref="A119:D119"/>
    <mergeCell ref="A120:D120"/>
    <mergeCell ref="A121:D121"/>
    <mergeCell ref="A122:D122"/>
    <mergeCell ref="A123:D123"/>
    <mergeCell ref="C103:D103"/>
    <mergeCell ref="A104:B104"/>
    <mergeCell ref="C104:D104"/>
    <mergeCell ref="A107:D107"/>
    <mergeCell ref="A109:B109"/>
    <mergeCell ref="A110:B110"/>
    <mergeCell ref="A141:D141"/>
    <mergeCell ref="A142:D142"/>
    <mergeCell ref="A143:D143"/>
    <mergeCell ref="A144:D144"/>
    <mergeCell ref="A145:D145"/>
    <mergeCell ref="A146:D146"/>
    <mergeCell ref="A125:D125"/>
    <mergeCell ref="A126:D126"/>
    <mergeCell ref="A127:D127"/>
    <mergeCell ref="A129:D129"/>
    <mergeCell ref="A131:B131"/>
    <mergeCell ref="A140:C140"/>
    <mergeCell ref="A154:B154"/>
    <mergeCell ref="C155:D155"/>
    <mergeCell ref="C156:D156"/>
    <mergeCell ref="A157:B157"/>
    <mergeCell ref="C157:D157"/>
    <mergeCell ref="A159:D159"/>
    <mergeCell ref="A147:D147"/>
    <mergeCell ref="A148:D148"/>
    <mergeCell ref="A149:D149"/>
    <mergeCell ref="A150:D150"/>
    <mergeCell ref="A151:D151"/>
    <mergeCell ref="A153:D153"/>
    <mergeCell ref="C169:D169"/>
    <mergeCell ref="C170:D170"/>
    <mergeCell ref="C171:D171"/>
    <mergeCell ref="C172:D172"/>
    <mergeCell ref="C173:D173"/>
    <mergeCell ref="A174:B174"/>
    <mergeCell ref="C174:D174"/>
    <mergeCell ref="C161:D161"/>
    <mergeCell ref="C162:D162"/>
    <mergeCell ref="C163:D163"/>
    <mergeCell ref="A164:B164"/>
    <mergeCell ref="C164:D164"/>
    <mergeCell ref="A167:D167"/>
    <mergeCell ref="A181:D181"/>
    <mergeCell ref="B183:C183"/>
    <mergeCell ref="B184:C184"/>
    <mergeCell ref="B185:C185"/>
    <mergeCell ref="A195:B195"/>
    <mergeCell ref="A175:D175"/>
    <mergeCell ref="A176:D176"/>
    <mergeCell ref="A177:D177"/>
    <mergeCell ref="A178:D178"/>
    <mergeCell ref="A179:D179"/>
    <mergeCell ref="C205:D205"/>
    <mergeCell ref="C206:D206"/>
    <mergeCell ref="C207:D207"/>
    <mergeCell ref="C208:D208"/>
    <mergeCell ref="A209:B209"/>
    <mergeCell ref="C209:D209"/>
    <mergeCell ref="A196:D196"/>
    <mergeCell ref="A197:D197"/>
    <mergeCell ref="A198:D198"/>
    <mergeCell ref="A201:D201"/>
    <mergeCell ref="C203:D203"/>
    <mergeCell ref="C204:D204"/>
    <mergeCell ref="A214:B214"/>
    <mergeCell ref="C214:D214"/>
    <mergeCell ref="C210:D210"/>
    <mergeCell ref="A211:B211"/>
    <mergeCell ref="C211:D211"/>
    <mergeCell ref="A212:B212"/>
    <mergeCell ref="C212:D212"/>
    <mergeCell ref="A213:B213"/>
    <mergeCell ref="C213:D213"/>
  </mergeCells>
  <pageMargins left="0.25" right="0.25" top="0.75" bottom="0.75" header="0.3" footer="0.3"/>
  <pageSetup paperSize="9" orientation="landscape" r:id="rId1"/>
  <drawing r:id="rId2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0576EE-1B46-4609-89DD-7DA9D73F7D13}">
  <dimension ref="A1:J214"/>
  <sheetViews>
    <sheetView topLeftCell="A187" workbookViewId="0">
      <selection activeCell="C171" sqref="C171:D171"/>
    </sheetView>
  </sheetViews>
  <sheetFormatPr defaultColWidth="8.7109375" defaultRowHeight="15.75" x14ac:dyDescent="0.25"/>
  <cols>
    <col min="1" max="1" width="8.7109375" style="1"/>
    <col min="2" max="2" width="74.42578125" style="1" customWidth="1"/>
    <col min="3" max="3" width="18" style="1" customWidth="1"/>
    <col min="4" max="4" width="14.28515625" style="1" customWidth="1"/>
    <col min="5" max="5" width="9.7109375" style="1" customWidth="1"/>
    <col min="6" max="6" width="15" style="1" customWidth="1"/>
    <col min="7" max="8" width="12.42578125" style="1" customWidth="1"/>
    <col min="9" max="16384" width="8.7109375" style="1"/>
  </cols>
  <sheetData>
    <row r="1" spans="1:6" x14ac:dyDescent="0.25">
      <c r="A1" s="306" t="s">
        <v>69</v>
      </c>
      <c r="B1" s="306"/>
      <c r="C1" s="306"/>
      <c r="D1" s="306"/>
    </row>
    <row r="2" spans="1:6" x14ac:dyDescent="0.25">
      <c r="A2" s="306" t="s">
        <v>70</v>
      </c>
      <c r="B2" s="306"/>
      <c r="C2" s="306"/>
      <c r="D2" s="306"/>
    </row>
    <row r="3" spans="1:6" x14ac:dyDescent="0.25">
      <c r="A3" s="2"/>
      <c r="B3" s="2"/>
      <c r="C3" s="2"/>
      <c r="D3" s="2"/>
    </row>
    <row r="4" spans="1:6" x14ac:dyDescent="0.25">
      <c r="A4" s="307" t="s">
        <v>252</v>
      </c>
      <c r="B4" s="307"/>
      <c r="C4" s="2"/>
      <c r="D4" s="2"/>
    </row>
    <row r="5" spans="1:6" x14ac:dyDescent="0.25">
      <c r="A5" s="156" t="s">
        <v>253</v>
      </c>
      <c r="B5" s="2"/>
      <c r="C5" s="2"/>
      <c r="D5" s="2"/>
    </row>
    <row r="6" spans="1:6" x14ac:dyDescent="0.25">
      <c r="A6" s="308" t="s">
        <v>77</v>
      </c>
      <c r="B6" s="308"/>
      <c r="C6" s="308"/>
      <c r="D6" s="308"/>
    </row>
    <row r="7" spans="1:6" ht="14.45" customHeight="1" x14ac:dyDescent="0.25">
      <c r="A7" s="309" t="s">
        <v>185</v>
      </c>
      <c r="B7" s="309"/>
      <c r="C7" s="309"/>
      <c r="D7" s="309"/>
    </row>
    <row r="8" spans="1:6" ht="33" customHeight="1" x14ac:dyDescent="0.25">
      <c r="A8" s="309"/>
      <c r="B8" s="309"/>
      <c r="C8" s="309"/>
      <c r="D8" s="309"/>
    </row>
    <row r="9" spans="1:6" x14ac:dyDescent="0.25">
      <c r="A9" s="157"/>
      <c r="B9" s="157"/>
      <c r="C9" s="157"/>
      <c r="D9" s="157"/>
    </row>
    <row r="10" spans="1:6" x14ac:dyDescent="0.25">
      <c r="A10" s="310" t="s">
        <v>78</v>
      </c>
      <c r="B10" s="310"/>
      <c r="C10" s="310"/>
      <c r="D10" s="310"/>
    </row>
    <row r="11" spans="1:6" x14ac:dyDescent="0.25">
      <c r="A11" s="4"/>
      <c r="B11" s="4"/>
      <c r="C11" s="4"/>
      <c r="D11" s="157"/>
    </row>
    <row r="12" spans="1:6" x14ac:dyDescent="0.25">
      <c r="A12" s="151">
        <v>1</v>
      </c>
      <c r="B12" s="6" t="s">
        <v>79</v>
      </c>
      <c r="C12" s="298" t="s">
        <v>98</v>
      </c>
      <c r="D12" s="299"/>
    </row>
    <row r="13" spans="1:6" x14ac:dyDescent="0.25">
      <c r="A13" s="151">
        <v>2</v>
      </c>
      <c r="B13" s="6" t="s">
        <v>80</v>
      </c>
      <c r="C13" s="300" t="s">
        <v>283</v>
      </c>
      <c r="D13" s="300"/>
    </row>
    <row r="14" spans="1:6" ht="34.5" customHeight="1" x14ac:dyDescent="0.25">
      <c r="A14" s="151">
        <v>3</v>
      </c>
      <c r="B14" s="7" t="s">
        <v>81</v>
      </c>
      <c r="C14" s="301">
        <v>2450</v>
      </c>
      <c r="D14" s="302"/>
      <c r="F14" s="211" t="s">
        <v>186</v>
      </c>
    </row>
    <row r="15" spans="1:6" ht="29.25" customHeight="1" x14ac:dyDescent="0.25">
      <c r="A15" s="8">
        <v>4</v>
      </c>
      <c r="B15" s="9" t="s">
        <v>82</v>
      </c>
      <c r="C15" s="303" t="s">
        <v>286</v>
      </c>
      <c r="D15" s="304"/>
    </row>
    <row r="16" spans="1:6" x14ac:dyDescent="0.25">
      <c r="A16" s="151">
        <v>5</v>
      </c>
      <c r="B16" s="6" t="s">
        <v>83</v>
      </c>
      <c r="C16" s="305">
        <v>44317</v>
      </c>
      <c r="D16" s="305"/>
    </row>
    <row r="17" spans="1:7" x14ac:dyDescent="0.25">
      <c r="A17" s="151">
        <v>6</v>
      </c>
      <c r="B17" s="6" t="s">
        <v>97</v>
      </c>
      <c r="C17" s="305" t="s">
        <v>287</v>
      </c>
      <c r="D17" s="305"/>
    </row>
    <row r="18" spans="1:7" x14ac:dyDescent="0.25">
      <c r="A18" s="151">
        <v>7</v>
      </c>
      <c r="B18" s="6" t="s">
        <v>88</v>
      </c>
      <c r="C18" s="305"/>
      <c r="D18" s="305"/>
    </row>
    <row r="19" spans="1:7" x14ac:dyDescent="0.25">
      <c r="A19" s="151">
        <v>8</v>
      </c>
      <c r="B19" s="6" t="s">
        <v>87</v>
      </c>
      <c r="C19" s="317" t="s">
        <v>275</v>
      </c>
      <c r="D19" s="317"/>
    </row>
    <row r="20" spans="1:7" ht="15.75" customHeight="1" x14ac:dyDescent="0.25">
      <c r="A20" s="318" t="s">
        <v>187</v>
      </c>
      <c r="B20" s="318"/>
      <c r="C20" s="318"/>
      <c r="D20" s="318"/>
    </row>
    <row r="21" spans="1:7" x14ac:dyDescent="0.25">
      <c r="A21" s="319" t="s">
        <v>188</v>
      </c>
      <c r="B21" s="319"/>
      <c r="C21" s="319"/>
      <c r="D21" s="319"/>
    </row>
    <row r="22" spans="1:7" x14ac:dyDescent="0.25">
      <c r="A22" s="320" t="s">
        <v>189</v>
      </c>
      <c r="B22" s="320"/>
      <c r="C22" s="320"/>
      <c r="D22" s="320"/>
    </row>
    <row r="23" spans="1:7" x14ac:dyDescent="0.25">
      <c r="A23" s="321" t="s">
        <v>190</v>
      </c>
      <c r="B23" s="321"/>
      <c r="C23" s="321"/>
      <c r="D23" s="321"/>
    </row>
    <row r="24" spans="1:7" ht="15.6" customHeight="1" x14ac:dyDescent="0.25">
      <c r="A24" s="311" t="s">
        <v>288</v>
      </c>
      <c r="B24" s="311"/>
      <c r="C24" s="311"/>
      <c r="D24" s="311"/>
      <c r="E24" s="10"/>
      <c r="F24" s="10"/>
      <c r="G24" s="10"/>
    </row>
    <row r="25" spans="1:7" ht="15.6" customHeight="1" x14ac:dyDescent="0.25">
      <c r="A25" s="311" t="s">
        <v>289</v>
      </c>
      <c r="B25" s="311"/>
      <c r="C25" s="311"/>
      <c r="D25" s="311"/>
      <c r="E25" s="10"/>
      <c r="F25" s="10"/>
      <c r="G25" s="10"/>
    </row>
    <row r="26" spans="1:7" x14ac:dyDescent="0.25">
      <c r="A26" s="11"/>
      <c r="B26" s="11"/>
      <c r="C26" s="11"/>
      <c r="D26" s="11"/>
    </row>
    <row r="27" spans="1:7" x14ac:dyDescent="0.25">
      <c r="A27" s="310" t="s">
        <v>12</v>
      </c>
      <c r="B27" s="310"/>
      <c r="C27" s="310"/>
      <c r="D27" s="310"/>
    </row>
    <row r="28" spans="1:7" x14ac:dyDescent="0.25">
      <c r="A28" s="11"/>
      <c r="B28" s="11"/>
      <c r="C28" s="11"/>
      <c r="D28" s="11"/>
    </row>
    <row r="29" spans="1:7" x14ac:dyDescent="0.25">
      <c r="A29" s="149">
        <v>1</v>
      </c>
      <c r="B29" s="149" t="s">
        <v>13</v>
      </c>
      <c r="C29" s="312" t="s">
        <v>14</v>
      </c>
      <c r="D29" s="312"/>
    </row>
    <row r="30" spans="1:7" x14ac:dyDescent="0.25">
      <c r="A30" s="150" t="s">
        <v>15</v>
      </c>
      <c r="B30" s="51" t="s">
        <v>471</v>
      </c>
      <c r="C30" s="313">
        <f>C14</f>
        <v>2450</v>
      </c>
      <c r="D30" s="314"/>
    </row>
    <row r="31" spans="1:7" x14ac:dyDescent="0.25">
      <c r="A31" s="150" t="s">
        <v>16</v>
      </c>
      <c r="B31" s="51" t="s">
        <v>248</v>
      </c>
      <c r="C31" s="315">
        <f>C30*30%</f>
        <v>735</v>
      </c>
      <c r="D31" s="316"/>
    </row>
    <row r="32" spans="1:7" x14ac:dyDescent="0.25">
      <c r="A32" s="150" t="s">
        <v>17</v>
      </c>
      <c r="B32" s="51" t="s">
        <v>18</v>
      </c>
      <c r="C32" s="315"/>
      <c r="D32" s="316"/>
    </row>
    <row r="33" spans="1:7" x14ac:dyDescent="0.25">
      <c r="A33" s="150" t="s">
        <v>19</v>
      </c>
      <c r="B33" s="14" t="s">
        <v>1</v>
      </c>
      <c r="C33" s="324"/>
      <c r="D33" s="315"/>
    </row>
    <row r="34" spans="1:7" x14ac:dyDescent="0.25">
      <c r="A34" s="150" t="s">
        <v>20</v>
      </c>
      <c r="B34" s="14" t="s">
        <v>21</v>
      </c>
      <c r="C34" s="324"/>
      <c r="D34" s="315"/>
    </row>
    <row r="35" spans="1:7" x14ac:dyDescent="0.25">
      <c r="A35" s="150" t="s">
        <v>22</v>
      </c>
      <c r="B35" s="51" t="s">
        <v>24</v>
      </c>
      <c r="C35" s="325"/>
      <c r="D35" s="326"/>
    </row>
    <row r="36" spans="1:7" x14ac:dyDescent="0.25">
      <c r="A36" s="327" t="s">
        <v>2</v>
      </c>
      <c r="B36" s="327"/>
      <c r="C36" s="328">
        <f>SUM(C30:C35)</f>
        <v>3185</v>
      </c>
      <c r="D36" s="328"/>
    </row>
    <row r="37" spans="1:7" ht="15.75" customHeight="1" x14ac:dyDescent="0.25">
      <c r="A37" s="318" t="s">
        <v>187</v>
      </c>
      <c r="B37" s="318"/>
      <c r="C37" s="318"/>
      <c r="D37" s="318"/>
    </row>
    <row r="38" spans="1:7" ht="15.75" customHeight="1" x14ac:dyDescent="0.25">
      <c r="A38" s="322" t="s">
        <v>191</v>
      </c>
      <c r="B38" s="322"/>
      <c r="C38" s="322"/>
      <c r="D38" s="322"/>
    </row>
    <row r="39" spans="1:7" ht="24.95" customHeight="1" x14ac:dyDescent="0.25">
      <c r="A39" s="311" t="s">
        <v>292</v>
      </c>
      <c r="B39" s="311"/>
      <c r="C39" s="311"/>
      <c r="D39" s="311"/>
      <c r="E39" s="10"/>
      <c r="F39" s="10"/>
      <c r="G39" s="10"/>
    </row>
    <row r="40" spans="1:7" x14ac:dyDescent="0.25">
      <c r="A40" s="11"/>
      <c r="B40" s="11"/>
      <c r="C40" s="11"/>
      <c r="D40" s="11"/>
    </row>
    <row r="41" spans="1:7" x14ac:dyDescent="0.25">
      <c r="A41" s="323" t="s">
        <v>25</v>
      </c>
      <c r="B41" s="323"/>
      <c r="C41" s="323"/>
      <c r="D41" s="323"/>
    </row>
    <row r="42" spans="1:7" ht="15.75" customHeight="1" x14ac:dyDescent="0.25">
      <c r="A42" s="318" t="s">
        <v>187</v>
      </c>
      <c r="B42" s="318"/>
      <c r="C42" s="318"/>
      <c r="D42" s="318"/>
    </row>
    <row r="43" spans="1:7" ht="15.75" customHeight="1" x14ac:dyDescent="0.25">
      <c r="A43" s="311" t="s">
        <v>192</v>
      </c>
      <c r="B43" s="311"/>
      <c r="C43" s="311"/>
      <c r="D43" s="311"/>
    </row>
    <row r="44" spans="1:7" x14ac:dyDescent="0.25">
      <c r="A44" s="311"/>
      <c r="B44" s="311"/>
      <c r="C44" s="311"/>
      <c r="D44" s="311"/>
    </row>
    <row r="45" spans="1:7" ht="15.75" customHeight="1" x14ac:dyDescent="0.25">
      <c r="A45" s="311" t="s">
        <v>193</v>
      </c>
      <c r="B45" s="311"/>
      <c r="C45" s="311"/>
      <c r="D45" s="311"/>
    </row>
    <row r="46" spans="1:7" x14ac:dyDescent="0.25">
      <c r="A46" s="18"/>
      <c r="B46" s="11"/>
      <c r="C46" s="11"/>
      <c r="D46" s="11"/>
    </row>
    <row r="47" spans="1:7" x14ac:dyDescent="0.25">
      <c r="A47" s="331" t="s">
        <v>26</v>
      </c>
      <c r="B47" s="331"/>
      <c r="C47" s="331"/>
      <c r="D47" s="331"/>
    </row>
    <row r="48" spans="1:7" x14ac:dyDescent="0.25">
      <c r="A48" s="11"/>
      <c r="B48" s="11"/>
      <c r="C48" s="11"/>
      <c r="D48" s="11"/>
    </row>
    <row r="49" spans="1:8" x14ac:dyDescent="0.25">
      <c r="A49" s="149" t="s">
        <v>27</v>
      </c>
      <c r="B49" s="149" t="s">
        <v>28</v>
      </c>
      <c r="C49" s="149" t="s">
        <v>34</v>
      </c>
      <c r="D49" s="149" t="s">
        <v>14</v>
      </c>
    </row>
    <row r="50" spans="1:8" x14ac:dyDescent="0.25">
      <c r="A50" s="150" t="s">
        <v>15</v>
      </c>
      <c r="B50" s="14" t="s">
        <v>29</v>
      </c>
      <c r="C50" s="19">
        <f>1/12</f>
        <v>8.3333333333333329E-2</v>
      </c>
      <c r="D50" s="20">
        <f>C36*C50</f>
        <v>265.41666666666663</v>
      </c>
    </row>
    <row r="51" spans="1:8" x14ac:dyDescent="0.25">
      <c r="A51" s="150" t="s">
        <v>16</v>
      </c>
      <c r="B51" s="14" t="s">
        <v>30</v>
      </c>
      <c r="C51" s="21">
        <v>0.121</v>
      </c>
      <c r="D51" s="20">
        <f>C36*C51</f>
        <v>385.38499999999999</v>
      </c>
    </row>
    <row r="52" spans="1:8" x14ac:dyDescent="0.25">
      <c r="A52" s="327" t="s">
        <v>6</v>
      </c>
      <c r="B52" s="327"/>
      <c r="C52" s="150"/>
      <c r="D52" s="22">
        <f>SUM(D50:D51)</f>
        <v>650.80166666666662</v>
      </c>
      <c r="H52" s="23"/>
    </row>
    <row r="53" spans="1:8" ht="15.75" customHeight="1" x14ac:dyDescent="0.25">
      <c r="A53" s="318" t="s">
        <v>187</v>
      </c>
      <c r="B53" s="318"/>
      <c r="C53" s="318"/>
      <c r="D53" s="318"/>
    </row>
    <row r="54" spans="1:8" ht="27" customHeight="1" x14ac:dyDescent="0.25">
      <c r="A54" s="322" t="s">
        <v>194</v>
      </c>
      <c r="B54" s="322"/>
      <c r="C54" s="322"/>
      <c r="D54" s="322"/>
    </row>
    <row r="55" spans="1:8" ht="32.1" customHeight="1" x14ac:dyDescent="0.25">
      <c r="A55" s="332" t="s">
        <v>195</v>
      </c>
      <c r="B55" s="332"/>
      <c r="C55" s="332"/>
      <c r="D55" s="332"/>
    </row>
    <row r="56" spans="1:8" x14ac:dyDescent="0.25">
      <c r="A56" s="11"/>
      <c r="B56" s="11"/>
      <c r="C56" s="11"/>
      <c r="D56" s="11"/>
    </row>
    <row r="57" spans="1:8" x14ac:dyDescent="0.25">
      <c r="A57" s="329" t="s">
        <v>31</v>
      </c>
      <c r="B57" s="329"/>
      <c r="C57" s="329"/>
      <c r="D57" s="329"/>
    </row>
    <row r="58" spans="1:8" x14ac:dyDescent="0.25">
      <c r="A58" s="24"/>
      <c r="B58" s="24"/>
      <c r="C58" s="24"/>
      <c r="D58" s="24"/>
    </row>
    <row r="59" spans="1:8" x14ac:dyDescent="0.25">
      <c r="A59" s="330" t="s">
        <v>196</v>
      </c>
      <c r="B59" s="330"/>
      <c r="C59" s="25">
        <f>C36+D52</f>
        <v>3835.8016666666667</v>
      </c>
      <c r="D59" s="11"/>
    </row>
    <row r="60" spans="1:8" x14ac:dyDescent="0.25">
      <c r="A60" s="149" t="s">
        <v>32</v>
      </c>
      <c r="B60" s="149" t="s">
        <v>33</v>
      </c>
      <c r="C60" s="149" t="s">
        <v>34</v>
      </c>
      <c r="D60" s="149" t="s">
        <v>14</v>
      </c>
    </row>
    <row r="61" spans="1:8" x14ac:dyDescent="0.25">
      <c r="A61" s="150" t="s">
        <v>15</v>
      </c>
      <c r="B61" s="14" t="s">
        <v>197</v>
      </c>
      <c r="C61" s="26">
        <v>0.2</v>
      </c>
      <c r="D61" s="27">
        <f>$C$59*C61</f>
        <v>767.16033333333337</v>
      </c>
    </row>
    <row r="62" spans="1:8" x14ac:dyDescent="0.25">
      <c r="A62" s="150" t="s">
        <v>16</v>
      </c>
      <c r="B62" s="14" t="s">
        <v>35</v>
      </c>
      <c r="C62" s="28">
        <v>2.5000000000000001E-2</v>
      </c>
      <c r="D62" s="27">
        <f t="shared" ref="D62:D68" si="0">$C$59*C62</f>
        <v>95.895041666666671</v>
      </c>
    </row>
    <row r="63" spans="1:8" x14ac:dyDescent="0.25">
      <c r="A63" s="150" t="s">
        <v>17</v>
      </c>
      <c r="B63" s="29" t="s">
        <v>198</v>
      </c>
      <c r="C63" s="30">
        <v>0.03</v>
      </c>
      <c r="D63" s="27">
        <f t="shared" si="0"/>
        <v>115.07405</v>
      </c>
    </row>
    <row r="64" spans="1:8" x14ac:dyDescent="0.25">
      <c r="A64" s="150" t="s">
        <v>19</v>
      </c>
      <c r="B64" s="14" t="s">
        <v>36</v>
      </c>
      <c r="C64" s="28">
        <v>1.4999999999999999E-2</v>
      </c>
      <c r="D64" s="27">
        <f t="shared" si="0"/>
        <v>57.537025</v>
      </c>
    </row>
    <row r="65" spans="1:8" x14ac:dyDescent="0.25">
      <c r="A65" s="150" t="s">
        <v>20</v>
      </c>
      <c r="B65" s="14" t="s">
        <v>37</v>
      </c>
      <c r="C65" s="28">
        <v>0.01</v>
      </c>
      <c r="D65" s="27">
        <f t="shared" si="0"/>
        <v>38.358016666666671</v>
      </c>
    </row>
    <row r="66" spans="1:8" x14ac:dyDescent="0.25">
      <c r="A66" s="150" t="s">
        <v>22</v>
      </c>
      <c r="B66" s="14" t="s">
        <v>3</v>
      </c>
      <c r="C66" s="28">
        <v>6.0000000000000001E-3</v>
      </c>
      <c r="D66" s="27">
        <f t="shared" si="0"/>
        <v>23.014810000000001</v>
      </c>
    </row>
    <row r="67" spans="1:8" x14ac:dyDescent="0.25">
      <c r="A67" s="150" t="s">
        <v>23</v>
      </c>
      <c r="B67" s="14" t="s">
        <v>4</v>
      </c>
      <c r="C67" s="28">
        <v>2E-3</v>
      </c>
      <c r="D67" s="27">
        <f t="shared" si="0"/>
        <v>7.6716033333333336</v>
      </c>
    </row>
    <row r="68" spans="1:8" x14ac:dyDescent="0.25">
      <c r="A68" s="150" t="s">
        <v>38</v>
      </c>
      <c r="B68" s="14" t="s">
        <v>5</v>
      </c>
      <c r="C68" s="28">
        <v>0.08</v>
      </c>
      <c r="D68" s="27">
        <f t="shared" si="0"/>
        <v>306.86413333333337</v>
      </c>
      <c r="F68" s="31"/>
    </row>
    <row r="69" spans="1:8" x14ac:dyDescent="0.25">
      <c r="A69" s="327" t="s">
        <v>39</v>
      </c>
      <c r="B69" s="327"/>
      <c r="C69" s="32">
        <f>SUM(C61:C68)</f>
        <v>0.36800000000000005</v>
      </c>
      <c r="D69" s="22">
        <f>SUM(D61:D68)</f>
        <v>1411.5750133333331</v>
      </c>
    </row>
    <row r="70" spans="1:8" ht="15.75" customHeight="1" x14ac:dyDescent="0.25">
      <c r="A70" s="318" t="s">
        <v>187</v>
      </c>
      <c r="B70" s="318"/>
      <c r="C70" s="318"/>
      <c r="D70" s="318"/>
    </row>
    <row r="71" spans="1:8" x14ac:dyDescent="0.25">
      <c r="A71" s="319" t="s">
        <v>199</v>
      </c>
      <c r="B71" s="319"/>
      <c r="C71" s="319"/>
      <c r="D71" s="319"/>
    </row>
    <row r="72" spans="1:8" ht="14.45" customHeight="1" x14ac:dyDescent="0.25">
      <c r="A72" s="311" t="s">
        <v>276</v>
      </c>
      <c r="B72" s="311"/>
      <c r="C72" s="311"/>
      <c r="D72" s="311"/>
      <c r="E72" s="33"/>
      <c r="F72" s="33"/>
      <c r="G72" s="33"/>
      <c r="H72" s="33"/>
    </row>
    <row r="73" spans="1:8" x14ac:dyDescent="0.25">
      <c r="A73" s="311"/>
      <c r="B73" s="311"/>
      <c r="C73" s="311"/>
      <c r="D73" s="311"/>
    </row>
    <row r="74" spans="1:8" ht="14.45" customHeight="1" x14ac:dyDescent="0.25">
      <c r="A74" s="311" t="s">
        <v>201</v>
      </c>
      <c r="B74" s="311"/>
      <c r="C74" s="311"/>
      <c r="D74" s="311"/>
      <c r="E74" s="17"/>
      <c r="F74" s="17"/>
      <c r="G74" s="17"/>
      <c r="H74" s="17"/>
    </row>
    <row r="75" spans="1:8" ht="14.45" customHeight="1" x14ac:dyDescent="0.25">
      <c r="A75" s="311"/>
      <c r="B75" s="311"/>
      <c r="C75" s="311"/>
      <c r="D75" s="311"/>
      <c r="E75" s="17"/>
      <c r="F75" s="17"/>
      <c r="G75" s="17"/>
      <c r="H75" s="17"/>
    </row>
    <row r="76" spans="1:8" ht="14.45" customHeight="1" x14ac:dyDescent="0.25">
      <c r="A76" s="311" t="s">
        <v>202</v>
      </c>
      <c r="B76" s="311"/>
      <c r="C76" s="311"/>
      <c r="D76" s="311"/>
      <c r="E76" s="33"/>
      <c r="F76" s="33"/>
      <c r="G76" s="33"/>
      <c r="H76" s="33"/>
    </row>
    <row r="77" spans="1:8" ht="15.75" customHeight="1" x14ac:dyDescent="0.25">
      <c r="A77" s="332" t="s">
        <v>203</v>
      </c>
      <c r="B77" s="332"/>
      <c r="C77" s="332"/>
      <c r="D77" s="332"/>
      <c r="E77" s="17"/>
      <c r="F77" s="17"/>
      <c r="G77" s="17"/>
      <c r="H77" s="17"/>
    </row>
    <row r="78" spans="1:8" x14ac:dyDescent="0.25">
      <c r="A78" s="332"/>
      <c r="B78" s="332"/>
      <c r="C78" s="332"/>
      <c r="D78" s="332"/>
      <c r="E78" s="17"/>
      <c r="F78" s="17"/>
      <c r="G78" s="17"/>
      <c r="H78" s="17"/>
    </row>
    <row r="79" spans="1:8" x14ac:dyDescent="0.25">
      <c r="A79" s="320" t="s">
        <v>204</v>
      </c>
      <c r="B79" s="320"/>
      <c r="C79" s="320"/>
      <c r="D79" s="320"/>
      <c r="E79" s="17"/>
      <c r="F79" s="17"/>
      <c r="G79" s="17"/>
      <c r="H79" s="17"/>
    </row>
    <row r="80" spans="1:8" x14ac:dyDescent="0.25">
      <c r="A80" s="320" t="s">
        <v>205</v>
      </c>
      <c r="B80" s="320"/>
      <c r="C80" s="320"/>
      <c r="D80" s="320"/>
      <c r="E80" s="17"/>
      <c r="F80" s="17"/>
      <c r="G80" s="17"/>
      <c r="H80" s="17"/>
    </row>
    <row r="81" spans="1:8" ht="30.95" customHeight="1" x14ac:dyDescent="0.25">
      <c r="A81" s="333" t="s">
        <v>206</v>
      </c>
      <c r="B81" s="333"/>
      <c r="C81" s="333"/>
      <c r="D81" s="333"/>
    </row>
    <row r="82" spans="1:8" x14ac:dyDescent="0.25">
      <c r="A82" s="34"/>
      <c r="B82" s="34"/>
      <c r="C82" s="34"/>
      <c r="D82" s="34"/>
    </row>
    <row r="83" spans="1:8" x14ac:dyDescent="0.25">
      <c r="A83" s="331" t="s">
        <v>40</v>
      </c>
      <c r="B83" s="331"/>
      <c r="C83" s="331"/>
      <c r="D83" s="331"/>
    </row>
    <row r="84" spans="1:8" x14ac:dyDescent="0.25">
      <c r="A84" s="11"/>
      <c r="B84" s="11"/>
      <c r="C84" s="11"/>
      <c r="D84" s="11"/>
    </row>
    <row r="85" spans="1:8" x14ac:dyDescent="0.25">
      <c r="A85" s="149" t="s">
        <v>41</v>
      </c>
      <c r="B85" s="149" t="s">
        <v>42</v>
      </c>
      <c r="C85" s="149" t="s">
        <v>0</v>
      </c>
      <c r="D85" s="149" t="s">
        <v>14</v>
      </c>
    </row>
    <row r="86" spans="1:8" x14ac:dyDescent="0.25">
      <c r="A86" s="150" t="s">
        <v>15</v>
      </c>
      <c r="B86" s="15" t="s">
        <v>312</v>
      </c>
      <c r="C86" s="147">
        <v>4.3</v>
      </c>
      <c r="D86" s="155">
        <f>((C86*2)*22)-(C30*6%)</f>
        <v>42.199999999999989</v>
      </c>
    </row>
    <row r="87" spans="1:8" x14ac:dyDescent="0.25">
      <c r="A87" s="37" t="s">
        <v>16</v>
      </c>
      <c r="B87" s="15" t="s">
        <v>308</v>
      </c>
      <c r="C87" s="154"/>
      <c r="D87" s="39"/>
    </row>
    <row r="88" spans="1:8" x14ac:dyDescent="0.25">
      <c r="A88" s="37" t="s">
        <v>17</v>
      </c>
      <c r="B88" s="15" t="s">
        <v>277</v>
      </c>
      <c r="C88" s="153"/>
      <c r="D88" s="154"/>
    </row>
    <row r="89" spans="1:8" ht="31.5" x14ac:dyDescent="0.25">
      <c r="A89" s="37" t="s">
        <v>207</v>
      </c>
      <c r="B89" s="15" t="s">
        <v>466</v>
      </c>
      <c r="C89" s="153">
        <v>14.16</v>
      </c>
      <c r="D89" s="154">
        <f>(C89*22)-((C89*22)*10%)</f>
        <v>280.36799999999999</v>
      </c>
    </row>
    <row r="90" spans="1:8" x14ac:dyDescent="0.25">
      <c r="A90" s="327" t="s">
        <v>2</v>
      </c>
      <c r="B90" s="327"/>
      <c r="C90" s="327"/>
      <c r="D90" s="146">
        <f>SUM(D86:D89)</f>
        <v>322.56799999999998</v>
      </c>
    </row>
    <row r="91" spans="1:8" ht="15.75" customHeight="1" x14ac:dyDescent="0.25">
      <c r="A91" s="318" t="s">
        <v>187</v>
      </c>
      <c r="B91" s="318"/>
      <c r="C91" s="318"/>
      <c r="D91" s="318"/>
    </row>
    <row r="92" spans="1:8" ht="15.75" customHeight="1" x14ac:dyDescent="0.25">
      <c r="A92" s="322" t="s">
        <v>208</v>
      </c>
      <c r="B92" s="322"/>
      <c r="C92" s="322"/>
      <c r="D92" s="322"/>
    </row>
    <row r="93" spans="1:8" ht="30.6" customHeight="1" x14ac:dyDescent="0.25">
      <c r="A93" s="311" t="s">
        <v>209</v>
      </c>
      <c r="B93" s="311"/>
      <c r="C93" s="311"/>
      <c r="D93" s="311"/>
      <c r="E93" s="17"/>
      <c r="F93" s="17"/>
      <c r="G93" s="17"/>
      <c r="H93" s="17"/>
    </row>
    <row r="94" spans="1:8" ht="24.95" customHeight="1" x14ac:dyDescent="0.25">
      <c r="A94" s="311" t="s">
        <v>309</v>
      </c>
      <c r="B94" s="311"/>
      <c r="C94" s="311"/>
      <c r="D94" s="311"/>
      <c r="E94" s="17"/>
      <c r="F94" s="17"/>
      <c r="G94" s="17"/>
      <c r="H94" s="17"/>
    </row>
    <row r="95" spans="1:8" ht="14.45" customHeight="1" x14ac:dyDescent="0.25">
      <c r="A95" s="311" t="s">
        <v>310</v>
      </c>
      <c r="B95" s="311"/>
      <c r="C95" s="311"/>
      <c r="D95" s="311"/>
      <c r="E95" s="17"/>
      <c r="F95" s="17"/>
      <c r="G95" s="17"/>
      <c r="H95" s="17"/>
    </row>
    <row r="96" spans="1:8" ht="30" customHeight="1" x14ac:dyDescent="0.25">
      <c r="A96" s="311" t="s">
        <v>472</v>
      </c>
      <c r="B96" s="311"/>
      <c r="C96" s="311"/>
      <c r="D96" s="311"/>
      <c r="E96" s="17"/>
      <c r="F96" s="17"/>
      <c r="G96" s="17"/>
      <c r="H96" s="17"/>
    </row>
    <row r="97" spans="1:9" x14ac:dyDescent="0.25">
      <c r="A97" s="11"/>
      <c r="B97" s="11"/>
      <c r="C97" s="11"/>
      <c r="D97" s="11"/>
    </row>
    <row r="98" spans="1:9" x14ac:dyDescent="0.25">
      <c r="A98" s="331" t="s">
        <v>43</v>
      </c>
      <c r="B98" s="331"/>
      <c r="C98" s="331"/>
      <c r="D98" s="331"/>
    </row>
    <row r="99" spans="1:9" x14ac:dyDescent="0.25">
      <c r="A99" s="11"/>
      <c r="B99" s="11"/>
      <c r="C99" s="11"/>
      <c r="D99" s="11"/>
    </row>
    <row r="100" spans="1:9" x14ac:dyDescent="0.25">
      <c r="A100" s="149">
        <v>2</v>
      </c>
      <c r="B100" s="149" t="s">
        <v>44</v>
      </c>
      <c r="C100" s="340" t="s">
        <v>14</v>
      </c>
      <c r="D100" s="340"/>
    </row>
    <row r="101" spans="1:9" x14ac:dyDescent="0.25">
      <c r="A101" s="150" t="s">
        <v>27</v>
      </c>
      <c r="B101" s="14" t="s">
        <v>28</v>
      </c>
      <c r="C101" s="341">
        <f>D52</f>
        <v>650.80166666666662</v>
      </c>
      <c r="D101" s="341"/>
    </row>
    <row r="102" spans="1:9" x14ac:dyDescent="0.25">
      <c r="A102" s="150" t="s">
        <v>32</v>
      </c>
      <c r="B102" s="14" t="s">
        <v>33</v>
      </c>
      <c r="C102" s="334">
        <f>D69</f>
        <v>1411.5750133333331</v>
      </c>
      <c r="D102" s="334"/>
    </row>
    <row r="103" spans="1:9" x14ac:dyDescent="0.25">
      <c r="A103" s="150" t="s">
        <v>41</v>
      </c>
      <c r="B103" s="14" t="s">
        <v>42</v>
      </c>
      <c r="C103" s="334">
        <f>D90</f>
        <v>322.56799999999998</v>
      </c>
      <c r="D103" s="334"/>
    </row>
    <row r="104" spans="1:9" x14ac:dyDescent="0.25">
      <c r="A104" s="335" t="s">
        <v>2</v>
      </c>
      <c r="B104" s="336"/>
      <c r="C104" s="337">
        <f>SUM(C101:C103)</f>
        <v>2384.9446799999996</v>
      </c>
      <c r="D104" s="337"/>
      <c r="G104" s="42"/>
    </row>
    <row r="105" spans="1:9" x14ac:dyDescent="0.25">
      <c r="A105" s="11"/>
      <c r="B105" s="11"/>
      <c r="C105" s="11"/>
      <c r="D105" s="11"/>
    </row>
    <row r="106" spans="1:9" x14ac:dyDescent="0.25">
      <c r="A106" s="11"/>
      <c r="B106" s="11"/>
      <c r="C106" s="11"/>
      <c r="D106" s="11"/>
    </row>
    <row r="107" spans="1:9" x14ac:dyDescent="0.25">
      <c r="A107" s="323" t="s">
        <v>45</v>
      </c>
      <c r="B107" s="323"/>
      <c r="C107" s="323"/>
      <c r="D107" s="323"/>
    </row>
    <row r="108" spans="1:9" x14ac:dyDescent="0.25">
      <c r="A108" s="43"/>
      <c r="B108" s="43"/>
      <c r="C108" s="43"/>
      <c r="D108" s="43"/>
    </row>
    <row r="109" spans="1:9" x14ac:dyDescent="0.25">
      <c r="A109" s="338" t="s">
        <v>210</v>
      </c>
      <c r="B109" s="338"/>
      <c r="C109" s="44">
        <f>C36+C104-SUM(D61:D67)</f>
        <v>4465.2338</v>
      </c>
      <c r="D109" s="17"/>
    </row>
    <row r="110" spans="1:9" x14ac:dyDescent="0.25">
      <c r="A110" s="339" t="s">
        <v>211</v>
      </c>
      <c r="B110" s="339"/>
      <c r="C110" s="44">
        <f>C36+C104</f>
        <v>5569.9446799999996</v>
      </c>
      <c r="D110" s="17"/>
    </row>
    <row r="111" spans="1:9" x14ac:dyDescent="0.25">
      <c r="A111" s="149">
        <v>3</v>
      </c>
      <c r="B111" s="149" t="s">
        <v>46</v>
      </c>
      <c r="C111" s="149" t="s">
        <v>71</v>
      </c>
      <c r="D111" s="149" t="s">
        <v>14</v>
      </c>
      <c r="F111" s="45"/>
      <c r="H111" s="46"/>
    </row>
    <row r="112" spans="1:9" x14ac:dyDescent="0.25">
      <c r="A112" s="150" t="s">
        <v>15</v>
      </c>
      <c r="B112" s="47" t="s">
        <v>47</v>
      </c>
      <c r="C112" s="48">
        <f>5%*1/12</f>
        <v>4.1666666666666666E-3</v>
      </c>
      <c r="D112" s="20">
        <f>C109*C112</f>
        <v>18.605140833333333</v>
      </c>
      <c r="F112" s="31"/>
      <c r="I112" s="49"/>
    </row>
    <row r="113" spans="1:8" x14ac:dyDescent="0.25">
      <c r="A113" s="150" t="s">
        <v>16</v>
      </c>
      <c r="B113" s="47" t="s">
        <v>48</v>
      </c>
      <c r="C113" s="48">
        <f>8%*C112</f>
        <v>3.3333333333333332E-4</v>
      </c>
      <c r="D113" s="20">
        <f>C109*C113</f>
        <v>1.4884112666666667</v>
      </c>
      <c r="E113" s="31"/>
    </row>
    <row r="114" spans="1:8" x14ac:dyDescent="0.25">
      <c r="A114" s="150" t="s">
        <v>17</v>
      </c>
      <c r="B114" s="47" t="s">
        <v>49</v>
      </c>
      <c r="C114" s="48">
        <v>0.02</v>
      </c>
      <c r="D114" s="20">
        <f>C114*D112</f>
        <v>0.37210281666666667</v>
      </c>
      <c r="F114" s="31"/>
    </row>
    <row r="115" spans="1:8" x14ac:dyDescent="0.25">
      <c r="A115" s="150" t="s">
        <v>19</v>
      </c>
      <c r="B115" s="47" t="s">
        <v>50</v>
      </c>
      <c r="C115" s="48">
        <f>7/30/12</f>
        <v>1.9444444444444445E-2</v>
      </c>
      <c r="D115" s="20">
        <f>C110*C115</f>
        <v>108.30447988888888</v>
      </c>
    </row>
    <row r="116" spans="1:8" ht="31.5" x14ac:dyDescent="0.25">
      <c r="A116" s="150" t="s">
        <v>20</v>
      </c>
      <c r="B116" s="47" t="s">
        <v>84</v>
      </c>
      <c r="C116" s="48">
        <f>C69*C115</f>
        <v>7.1555555555555565E-3</v>
      </c>
      <c r="D116" s="20">
        <f>C110*C116</f>
        <v>39.856048599111112</v>
      </c>
      <c r="F116" s="49"/>
    </row>
    <row r="117" spans="1:8" x14ac:dyDescent="0.25">
      <c r="A117" s="150" t="s">
        <v>22</v>
      </c>
      <c r="B117" s="47" t="s">
        <v>51</v>
      </c>
      <c r="C117" s="48">
        <v>0.02</v>
      </c>
      <c r="D117" s="20">
        <f>D115*C117</f>
        <v>2.1660895977777774</v>
      </c>
      <c r="F117" s="31"/>
    </row>
    <row r="118" spans="1:8" x14ac:dyDescent="0.25">
      <c r="A118" s="327" t="s">
        <v>2</v>
      </c>
      <c r="B118" s="327"/>
      <c r="C118" s="48"/>
      <c r="D118" s="22">
        <f>SUM(D112:D117)</f>
        <v>170.79227300244443</v>
      </c>
    </row>
    <row r="119" spans="1:8" ht="15.75" customHeight="1" x14ac:dyDescent="0.25">
      <c r="A119" s="318" t="s">
        <v>187</v>
      </c>
      <c r="B119" s="318"/>
      <c r="C119" s="318"/>
      <c r="D119" s="318"/>
    </row>
    <row r="120" spans="1:8" ht="28.5" customHeight="1" x14ac:dyDescent="0.25">
      <c r="A120" s="322" t="s">
        <v>212</v>
      </c>
      <c r="B120" s="322"/>
      <c r="C120" s="322"/>
      <c r="D120" s="322"/>
      <c r="E120" s="17"/>
      <c r="F120" s="17"/>
      <c r="G120" s="17"/>
      <c r="H120" s="17"/>
    </row>
    <row r="121" spans="1:8" ht="31.5" customHeight="1" x14ac:dyDescent="0.25">
      <c r="A121" s="311" t="s">
        <v>213</v>
      </c>
      <c r="B121" s="311"/>
      <c r="C121" s="311"/>
      <c r="D121" s="311"/>
      <c r="E121" s="17"/>
      <c r="F121" s="17"/>
      <c r="G121" s="17"/>
      <c r="H121" s="17"/>
    </row>
    <row r="122" spans="1:8" ht="41.25" customHeight="1" x14ac:dyDescent="0.25">
      <c r="A122" s="311" t="s">
        <v>214</v>
      </c>
      <c r="B122" s="311"/>
      <c r="C122" s="311"/>
      <c r="D122" s="311"/>
      <c r="E122" s="17"/>
      <c r="F122" s="17"/>
      <c r="G122" s="17"/>
      <c r="H122" s="17"/>
    </row>
    <row r="123" spans="1:8" ht="30.6" customHeight="1" x14ac:dyDescent="0.25">
      <c r="A123" s="332" t="s">
        <v>215</v>
      </c>
      <c r="B123" s="332"/>
      <c r="C123" s="332"/>
      <c r="D123" s="332"/>
    </row>
    <row r="124" spans="1:8" x14ac:dyDescent="0.25">
      <c r="A124" s="11"/>
      <c r="B124" s="11"/>
      <c r="C124" s="11"/>
      <c r="D124" s="11"/>
    </row>
    <row r="125" spans="1:8" ht="14.45" customHeight="1" x14ac:dyDescent="0.25">
      <c r="A125" s="323" t="s">
        <v>52</v>
      </c>
      <c r="B125" s="323"/>
      <c r="C125" s="323"/>
      <c r="D125" s="323"/>
    </row>
    <row r="126" spans="1:8" ht="14.45" customHeight="1" x14ac:dyDescent="0.25">
      <c r="A126" s="318" t="s">
        <v>187</v>
      </c>
      <c r="B126" s="318"/>
      <c r="C126" s="318"/>
      <c r="D126" s="318"/>
    </row>
    <row r="127" spans="1:8" ht="30.6" customHeight="1" x14ac:dyDescent="0.25">
      <c r="A127" s="342" t="s">
        <v>216</v>
      </c>
      <c r="B127" s="342"/>
      <c r="C127" s="342"/>
      <c r="D127" s="342"/>
    </row>
    <row r="128" spans="1:8" x14ac:dyDescent="0.25">
      <c r="A128" s="11"/>
      <c r="B128" s="11"/>
      <c r="C128" s="11"/>
      <c r="D128" s="11"/>
    </row>
    <row r="129" spans="1:10" x14ac:dyDescent="0.25">
      <c r="A129" s="331" t="s">
        <v>53</v>
      </c>
      <c r="B129" s="331"/>
      <c r="C129" s="331"/>
      <c r="D129" s="331"/>
    </row>
    <row r="130" spans="1:10" x14ac:dyDescent="0.25">
      <c r="A130" s="4"/>
      <c r="B130" s="4"/>
      <c r="C130" s="4"/>
      <c r="D130" s="4"/>
    </row>
    <row r="131" spans="1:10" x14ac:dyDescent="0.25">
      <c r="A131" s="343" t="s">
        <v>217</v>
      </c>
      <c r="B131" s="343"/>
      <c r="C131" s="25">
        <f>C36+C104+D118</f>
        <v>5740.7369530024444</v>
      </c>
      <c r="D131" s="11"/>
    </row>
    <row r="132" spans="1:10" x14ac:dyDescent="0.25">
      <c r="A132" s="149" t="s">
        <v>54</v>
      </c>
      <c r="B132" s="149" t="s">
        <v>55</v>
      </c>
      <c r="C132" s="149" t="s">
        <v>218</v>
      </c>
      <c r="D132" s="149" t="s">
        <v>14</v>
      </c>
    </row>
    <row r="133" spans="1:10" x14ac:dyDescent="0.25">
      <c r="A133" s="50" t="s">
        <v>15</v>
      </c>
      <c r="B133" s="51" t="s">
        <v>219</v>
      </c>
      <c r="C133" s="19">
        <f>1/12/12</f>
        <v>6.9444444444444441E-3</v>
      </c>
      <c r="D133" s="52">
        <f>$C$131*C133</f>
        <v>39.866228840294752</v>
      </c>
    </row>
    <row r="134" spans="1:10" x14ac:dyDescent="0.25">
      <c r="A134" s="50" t="s">
        <v>16</v>
      </c>
      <c r="B134" s="51" t="s">
        <v>55</v>
      </c>
      <c r="C134" s="19">
        <f>((1/30/12))</f>
        <v>2.7777777777777779E-3</v>
      </c>
      <c r="D134" s="52">
        <f t="shared" ref="D134:D139" si="1">$C$131*C134</f>
        <v>15.946491536117902</v>
      </c>
    </row>
    <row r="135" spans="1:10" x14ac:dyDescent="0.25">
      <c r="A135" s="50" t="s">
        <v>17</v>
      </c>
      <c r="B135" s="51" t="s">
        <v>220</v>
      </c>
      <c r="C135" s="19">
        <v>2.9999999999999997E-4</v>
      </c>
      <c r="D135" s="52">
        <f t="shared" si="1"/>
        <v>1.7222210859007332</v>
      </c>
    </row>
    <row r="136" spans="1:10" x14ac:dyDescent="0.25">
      <c r="A136" s="50" t="s">
        <v>19</v>
      </c>
      <c r="B136" s="51" t="s">
        <v>221</v>
      </c>
      <c r="C136" s="19">
        <v>2.0000000000000001E-4</v>
      </c>
      <c r="D136" s="52">
        <f t="shared" si="1"/>
        <v>1.1481473906004889</v>
      </c>
    </row>
    <row r="137" spans="1:10" x14ac:dyDescent="0.25">
      <c r="A137" s="50" t="s">
        <v>20</v>
      </c>
      <c r="B137" s="51" t="s">
        <v>222</v>
      </c>
      <c r="C137" s="19">
        <v>1.9699999999999999E-4</v>
      </c>
      <c r="D137" s="52">
        <f t="shared" si="1"/>
        <v>1.1309251797414814</v>
      </c>
    </row>
    <row r="138" spans="1:10" x14ac:dyDescent="0.25">
      <c r="A138" s="50" t="s">
        <v>22</v>
      </c>
      <c r="B138" s="51" t="s">
        <v>223</v>
      </c>
      <c r="C138" s="19">
        <f>(5/30)/12</f>
        <v>1.3888888888888888E-2</v>
      </c>
      <c r="D138" s="52">
        <f t="shared" si="1"/>
        <v>79.732457680589505</v>
      </c>
    </row>
    <row r="139" spans="1:10" x14ac:dyDescent="0.25">
      <c r="A139" s="50" t="s">
        <v>23</v>
      </c>
      <c r="B139" s="51" t="s">
        <v>24</v>
      </c>
      <c r="C139" s="19"/>
      <c r="D139" s="52">
        <f t="shared" si="1"/>
        <v>0</v>
      </c>
    </row>
    <row r="140" spans="1:10" x14ac:dyDescent="0.25">
      <c r="A140" s="335" t="s">
        <v>224</v>
      </c>
      <c r="B140" s="344"/>
      <c r="C140" s="336"/>
      <c r="D140" s="22">
        <f>SUM(D133:D139)</f>
        <v>139.54647171324487</v>
      </c>
    </row>
    <row r="141" spans="1:10" ht="15.75" customHeight="1" x14ac:dyDescent="0.25">
      <c r="A141" s="318" t="s">
        <v>187</v>
      </c>
      <c r="B141" s="318"/>
      <c r="C141" s="318"/>
      <c r="D141" s="318"/>
    </row>
    <row r="142" spans="1:10" ht="15.75" customHeight="1" x14ac:dyDescent="0.25">
      <c r="A142" s="311" t="s">
        <v>225</v>
      </c>
      <c r="B142" s="311"/>
      <c r="C142" s="311"/>
      <c r="D142" s="311"/>
      <c r="E142" s="53"/>
      <c r="F142" s="53"/>
      <c r="G142" s="53"/>
      <c r="H142" s="53"/>
      <c r="I142" s="53"/>
      <c r="J142" s="53"/>
    </row>
    <row r="143" spans="1:10" ht="59.45" customHeight="1" x14ac:dyDescent="0.25">
      <c r="A143" s="311" t="s">
        <v>226</v>
      </c>
      <c r="B143" s="311"/>
      <c r="C143" s="311"/>
      <c r="D143" s="311"/>
      <c r="E143" s="53"/>
      <c r="F143" s="53"/>
      <c r="G143" s="53"/>
      <c r="H143" s="53"/>
      <c r="I143" s="53"/>
      <c r="J143" s="53"/>
    </row>
    <row r="144" spans="1:10" ht="33.6" customHeight="1" x14ac:dyDescent="0.25">
      <c r="A144" s="311" t="s">
        <v>227</v>
      </c>
      <c r="B144" s="311"/>
      <c r="C144" s="311"/>
      <c r="D144" s="311"/>
      <c r="E144" s="54"/>
      <c r="F144" s="54"/>
      <c r="G144" s="54"/>
      <c r="H144" s="54"/>
      <c r="I144" s="54"/>
      <c r="J144" s="54"/>
    </row>
    <row r="145" spans="1:10" ht="30.6" customHeight="1" x14ac:dyDescent="0.25">
      <c r="A145" s="311" t="s">
        <v>228</v>
      </c>
      <c r="B145" s="311"/>
      <c r="C145" s="311"/>
      <c r="D145" s="311"/>
      <c r="E145" s="53"/>
      <c r="F145" s="53"/>
      <c r="G145" s="53"/>
      <c r="H145" s="53"/>
      <c r="I145" s="53"/>
      <c r="J145" s="53"/>
    </row>
    <row r="146" spans="1:10" ht="48.75" customHeight="1" x14ac:dyDescent="0.25">
      <c r="A146" s="311" t="s">
        <v>229</v>
      </c>
      <c r="B146" s="311"/>
      <c r="C146" s="311"/>
      <c r="D146" s="311"/>
      <c r="E146" s="54"/>
      <c r="F146" s="54"/>
      <c r="G146" s="54"/>
      <c r="H146" s="54"/>
      <c r="I146" s="54"/>
      <c r="J146" s="54"/>
    </row>
    <row r="147" spans="1:10" ht="30.6" customHeight="1" x14ac:dyDescent="0.25">
      <c r="A147" s="311" t="s">
        <v>230</v>
      </c>
      <c r="B147" s="311"/>
      <c r="C147" s="311"/>
      <c r="D147" s="311"/>
      <c r="E147" s="54"/>
      <c r="F147" s="54"/>
      <c r="G147" s="54"/>
      <c r="H147" s="54"/>
      <c r="I147" s="54"/>
      <c r="J147" s="54"/>
    </row>
    <row r="148" spans="1:10" ht="30.6" customHeight="1" x14ac:dyDescent="0.25">
      <c r="A148" s="311" t="s">
        <v>231</v>
      </c>
      <c r="B148" s="311"/>
      <c r="C148" s="311"/>
      <c r="D148" s="311"/>
      <c r="E148" s="54"/>
      <c r="F148" s="54"/>
      <c r="G148" s="54"/>
      <c r="H148" s="54"/>
      <c r="I148" s="54"/>
      <c r="J148" s="54"/>
    </row>
    <row r="149" spans="1:10" ht="30" customHeight="1" x14ac:dyDescent="0.25">
      <c r="A149" s="311" t="s">
        <v>232</v>
      </c>
      <c r="B149" s="311"/>
      <c r="C149" s="311"/>
      <c r="D149" s="311"/>
      <c r="E149" s="54"/>
      <c r="F149" s="54"/>
      <c r="G149" s="54"/>
      <c r="H149" s="54"/>
      <c r="I149" s="54"/>
      <c r="J149" s="54"/>
    </row>
    <row r="150" spans="1:10" ht="31.5" customHeight="1" x14ac:dyDescent="0.25">
      <c r="A150" s="311" t="s">
        <v>233</v>
      </c>
      <c r="B150" s="311"/>
      <c r="C150" s="311"/>
      <c r="D150" s="311"/>
    </row>
    <row r="151" spans="1:10" ht="31.5" customHeight="1" x14ac:dyDescent="0.25">
      <c r="A151" s="332" t="s">
        <v>234</v>
      </c>
      <c r="B151" s="332"/>
      <c r="C151" s="332"/>
      <c r="D151" s="332"/>
    </row>
    <row r="152" spans="1:10" ht="31.5" customHeight="1" x14ac:dyDescent="0.25">
      <c r="A152" s="152"/>
      <c r="B152" s="152"/>
      <c r="C152" s="152"/>
      <c r="D152" s="152"/>
    </row>
    <row r="153" spans="1:10" x14ac:dyDescent="0.25">
      <c r="A153" s="345" t="s">
        <v>56</v>
      </c>
      <c r="B153" s="345"/>
      <c r="C153" s="345"/>
      <c r="D153" s="345"/>
    </row>
    <row r="154" spans="1:10" x14ac:dyDescent="0.25">
      <c r="A154" s="346" t="s">
        <v>235</v>
      </c>
      <c r="B154" s="346"/>
      <c r="C154" s="158"/>
      <c r="D154" s="158"/>
    </row>
    <row r="155" spans="1:10" x14ac:dyDescent="0.25">
      <c r="A155" s="57" t="s">
        <v>57</v>
      </c>
      <c r="B155" s="57" t="s">
        <v>58</v>
      </c>
      <c r="C155" s="347" t="s">
        <v>14</v>
      </c>
      <c r="D155" s="348"/>
    </row>
    <row r="156" spans="1:10" x14ac:dyDescent="0.25">
      <c r="A156" s="58" t="s">
        <v>15</v>
      </c>
      <c r="B156" s="59" t="s">
        <v>85</v>
      </c>
      <c r="C156" s="349"/>
      <c r="D156" s="350"/>
    </row>
    <row r="157" spans="1:10" x14ac:dyDescent="0.25">
      <c r="A157" s="349" t="s">
        <v>2</v>
      </c>
      <c r="B157" s="350"/>
      <c r="C157" s="349"/>
      <c r="D157" s="350"/>
    </row>
    <row r="158" spans="1:10" x14ac:dyDescent="0.25">
      <c r="A158" s="11"/>
      <c r="B158" s="11"/>
      <c r="C158" s="11"/>
      <c r="D158" s="11"/>
    </row>
    <row r="159" spans="1:10" x14ac:dyDescent="0.25">
      <c r="A159" s="351" t="s">
        <v>59</v>
      </c>
      <c r="B159" s="351"/>
      <c r="C159" s="351"/>
      <c r="D159" s="351"/>
    </row>
    <row r="160" spans="1:10" x14ac:dyDescent="0.25">
      <c r="A160" s="18"/>
      <c r="B160" s="11"/>
      <c r="C160" s="11"/>
      <c r="D160" s="11"/>
    </row>
    <row r="161" spans="1:4" x14ac:dyDescent="0.25">
      <c r="A161" s="149">
        <v>4</v>
      </c>
      <c r="B161" s="149" t="s">
        <v>60</v>
      </c>
      <c r="C161" s="340" t="s">
        <v>14</v>
      </c>
      <c r="D161" s="340"/>
    </row>
    <row r="162" spans="1:4" x14ac:dyDescent="0.25">
      <c r="A162" s="150" t="s">
        <v>54</v>
      </c>
      <c r="B162" s="14" t="s">
        <v>86</v>
      </c>
      <c r="C162" s="334">
        <f>D140</f>
        <v>139.54647171324487</v>
      </c>
      <c r="D162" s="334"/>
    </row>
    <row r="163" spans="1:4" x14ac:dyDescent="0.25">
      <c r="A163" s="150" t="s">
        <v>57</v>
      </c>
      <c r="B163" s="14" t="s">
        <v>236</v>
      </c>
      <c r="C163" s="334">
        <f>C157</f>
        <v>0</v>
      </c>
      <c r="D163" s="334"/>
    </row>
    <row r="164" spans="1:4" x14ac:dyDescent="0.25">
      <c r="A164" s="327" t="s">
        <v>2</v>
      </c>
      <c r="B164" s="327"/>
      <c r="C164" s="337">
        <f>SUM(C162:C162)</f>
        <v>139.54647171324487</v>
      </c>
      <c r="D164" s="337"/>
    </row>
    <row r="165" spans="1:4" x14ac:dyDescent="0.25">
      <c r="A165" s="11"/>
      <c r="B165" s="11"/>
      <c r="C165" s="11"/>
      <c r="D165" s="11"/>
    </row>
    <row r="166" spans="1:4" x14ac:dyDescent="0.25">
      <c r="A166" s="11"/>
      <c r="B166" s="11"/>
      <c r="C166" s="11"/>
      <c r="D166" s="11"/>
    </row>
    <row r="167" spans="1:4" x14ac:dyDescent="0.25">
      <c r="A167" s="323" t="s">
        <v>61</v>
      </c>
      <c r="B167" s="323"/>
      <c r="C167" s="323"/>
      <c r="D167" s="323"/>
    </row>
    <row r="168" spans="1:4" x14ac:dyDescent="0.25">
      <c r="A168" s="11"/>
      <c r="B168" s="11"/>
      <c r="C168" s="11"/>
      <c r="D168" s="11"/>
    </row>
    <row r="169" spans="1:4" x14ac:dyDescent="0.25">
      <c r="A169" s="149">
        <v>5</v>
      </c>
      <c r="B169" s="149" t="s">
        <v>7</v>
      </c>
      <c r="C169" s="340" t="s">
        <v>14</v>
      </c>
      <c r="D169" s="340"/>
    </row>
    <row r="170" spans="1:4" x14ac:dyDescent="0.25">
      <c r="A170" s="37" t="s">
        <v>15</v>
      </c>
      <c r="B170" s="51" t="s">
        <v>371</v>
      </c>
      <c r="C170" s="352">
        <v>123.56</v>
      </c>
      <c r="D170" s="353"/>
    </row>
    <row r="171" spans="1:4" x14ac:dyDescent="0.25">
      <c r="A171" s="37" t="s">
        <v>16</v>
      </c>
      <c r="B171" s="51" t="s">
        <v>62</v>
      </c>
      <c r="C171" s="352">
        <v>0</v>
      </c>
      <c r="D171" s="353"/>
    </row>
    <row r="172" spans="1:4" x14ac:dyDescent="0.25">
      <c r="A172" s="37" t="s">
        <v>17</v>
      </c>
      <c r="B172" s="51" t="s">
        <v>249</v>
      </c>
      <c r="C172" s="352">
        <f>Equipamentos!G93</f>
        <v>44.463638095238089</v>
      </c>
      <c r="D172" s="353"/>
    </row>
    <row r="173" spans="1:4" x14ac:dyDescent="0.25">
      <c r="A173" s="37" t="s">
        <v>19</v>
      </c>
      <c r="B173" s="51" t="s">
        <v>72</v>
      </c>
      <c r="C173" s="352">
        <v>103.7</v>
      </c>
      <c r="D173" s="353"/>
    </row>
    <row r="174" spans="1:4" x14ac:dyDescent="0.25">
      <c r="A174" s="335" t="s">
        <v>39</v>
      </c>
      <c r="B174" s="354"/>
      <c r="C174" s="355">
        <f>SUM(C170:C173)</f>
        <v>271.72363809523807</v>
      </c>
      <c r="D174" s="355"/>
    </row>
    <row r="175" spans="1:4" ht="15.75" customHeight="1" x14ac:dyDescent="0.25">
      <c r="A175" s="318" t="s">
        <v>187</v>
      </c>
      <c r="B175" s="318"/>
      <c r="C175" s="318"/>
      <c r="D175" s="318"/>
    </row>
    <row r="176" spans="1:4" ht="32.1" customHeight="1" x14ac:dyDescent="0.25">
      <c r="A176" s="311" t="s">
        <v>237</v>
      </c>
      <c r="B176" s="311"/>
      <c r="C176" s="311"/>
      <c r="D176" s="311"/>
    </row>
    <row r="177" spans="1:10" x14ac:dyDescent="0.25">
      <c r="A177" s="311" t="s">
        <v>313</v>
      </c>
      <c r="B177" s="311"/>
      <c r="C177" s="311"/>
      <c r="D177" s="311"/>
      <c r="E177" s="53"/>
      <c r="F177" s="53"/>
      <c r="G177" s="53"/>
      <c r="H177" s="53"/>
      <c r="I177" s="53"/>
      <c r="J177" s="53"/>
    </row>
    <row r="178" spans="1:10" ht="30.6" customHeight="1" x14ac:dyDescent="0.25">
      <c r="A178" s="311" t="s">
        <v>238</v>
      </c>
      <c r="B178" s="311"/>
      <c r="C178" s="311"/>
      <c r="D178" s="311"/>
      <c r="E178" s="60"/>
      <c r="F178" s="60"/>
      <c r="G178" s="60"/>
      <c r="H178" s="60"/>
      <c r="I178" s="60"/>
      <c r="J178" s="60"/>
    </row>
    <row r="179" spans="1:10" ht="31.5" customHeight="1" x14ac:dyDescent="0.25">
      <c r="A179" s="311" t="s">
        <v>239</v>
      </c>
      <c r="B179" s="311"/>
      <c r="C179" s="311"/>
      <c r="D179" s="311"/>
      <c r="E179" s="53"/>
      <c r="F179" s="53"/>
      <c r="G179" s="53"/>
      <c r="H179" s="53"/>
      <c r="I179" s="53"/>
      <c r="J179" s="53"/>
    </row>
    <row r="180" spans="1:10" x14ac:dyDescent="0.25">
      <c r="A180" s="11"/>
      <c r="B180" s="11"/>
      <c r="C180" s="11"/>
      <c r="D180" s="11"/>
    </row>
    <row r="181" spans="1:10" x14ac:dyDescent="0.25">
      <c r="A181" s="323" t="s">
        <v>63</v>
      </c>
      <c r="B181" s="323"/>
      <c r="C181" s="323"/>
      <c r="D181" s="323"/>
    </row>
    <row r="182" spans="1:10" x14ac:dyDescent="0.25">
      <c r="A182" s="43"/>
      <c r="B182" s="43"/>
      <c r="C182" s="43"/>
      <c r="D182" s="43"/>
    </row>
    <row r="183" spans="1:10" x14ac:dyDescent="0.25">
      <c r="A183" s="43"/>
      <c r="B183" s="330" t="s">
        <v>240</v>
      </c>
      <c r="C183" s="330"/>
      <c r="D183" s="25">
        <f>C36+C104+D118+C164+C174</f>
        <v>6152.007062810927</v>
      </c>
    </row>
    <row r="184" spans="1:10" x14ac:dyDescent="0.25">
      <c r="A184" s="43"/>
      <c r="B184" s="330" t="s">
        <v>241</v>
      </c>
      <c r="C184" s="330"/>
      <c r="D184" s="25">
        <f>D183+D187</f>
        <v>6152.007062810927</v>
      </c>
    </row>
    <row r="185" spans="1:10" x14ac:dyDescent="0.25">
      <c r="A185" s="43"/>
      <c r="B185" s="356" t="s">
        <v>242</v>
      </c>
      <c r="C185" s="356"/>
      <c r="D185" s="25">
        <f>(D184+D188)/(1-C189)</f>
        <v>6152.007062810927</v>
      </c>
    </row>
    <row r="186" spans="1:10" ht="14.45" customHeight="1" x14ac:dyDescent="0.25">
      <c r="A186" s="149">
        <v>6</v>
      </c>
      <c r="B186" s="149" t="s">
        <v>8</v>
      </c>
      <c r="C186" s="149" t="s">
        <v>34</v>
      </c>
      <c r="D186" s="149" t="s">
        <v>14</v>
      </c>
    </row>
    <row r="187" spans="1:10" x14ac:dyDescent="0.25">
      <c r="A187" s="150" t="s">
        <v>15</v>
      </c>
      <c r="B187" s="14" t="s">
        <v>9</v>
      </c>
      <c r="C187" s="48">
        <v>0</v>
      </c>
      <c r="D187" s="61">
        <f>D183*C187</f>
        <v>0</v>
      </c>
      <c r="E187" s="1" t="s">
        <v>353</v>
      </c>
    </row>
    <row r="188" spans="1:10" x14ac:dyDescent="0.25">
      <c r="A188" s="150" t="s">
        <v>16</v>
      </c>
      <c r="B188" s="14" t="s">
        <v>250</v>
      </c>
      <c r="C188" s="48">
        <v>0</v>
      </c>
      <c r="D188" s="61">
        <f>D184*C188</f>
        <v>0</v>
      </c>
    </row>
    <row r="189" spans="1:10" x14ac:dyDescent="0.25">
      <c r="A189" s="150" t="s">
        <v>17</v>
      </c>
      <c r="B189" s="14" t="s">
        <v>10</v>
      </c>
      <c r="C189" s="48">
        <v>0</v>
      </c>
      <c r="D189" s="61"/>
    </row>
    <row r="190" spans="1:10" x14ac:dyDescent="0.25">
      <c r="A190" s="150"/>
      <c r="B190" s="14" t="s">
        <v>75</v>
      </c>
      <c r="C190" s="48">
        <v>0</v>
      </c>
      <c r="D190" s="61">
        <f>D185*C190</f>
        <v>0</v>
      </c>
    </row>
    <row r="191" spans="1:10" x14ac:dyDescent="0.25">
      <c r="A191" s="150"/>
      <c r="B191" s="14" t="s">
        <v>76</v>
      </c>
      <c r="C191" s="48">
        <v>0</v>
      </c>
      <c r="D191" s="61">
        <f>D185*C191</f>
        <v>0</v>
      </c>
    </row>
    <row r="192" spans="1:10" x14ac:dyDescent="0.25">
      <c r="A192" s="150"/>
      <c r="B192" s="14" t="s">
        <v>73</v>
      </c>
      <c r="C192" s="48"/>
      <c r="D192" s="61">
        <f>D185*C192</f>
        <v>0</v>
      </c>
    </row>
    <row r="193" spans="1:10" x14ac:dyDescent="0.25">
      <c r="A193" s="150"/>
      <c r="B193" s="14" t="s">
        <v>74</v>
      </c>
      <c r="C193" s="48">
        <v>0</v>
      </c>
      <c r="D193" s="61">
        <f>D185*C193</f>
        <v>0</v>
      </c>
    </row>
    <row r="194" spans="1:10" ht="19.5" customHeight="1" x14ac:dyDescent="0.25">
      <c r="A194" s="150"/>
      <c r="B194" s="14" t="s">
        <v>243</v>
      </c>
      <c r="C194" s="48"/>
      <c r="D194" s="61"/>
    </row>
    <row r="195" spans="1:10" x14ac:dyDescent="0.25">
      <c r="A195" s="357" t="s">
        <v>6</v>
      </c>
      <c r="B195" s="357"/>
      <c r="C195" s="48"/>
      <c r="D195" s="61">
        <f>SUM(D187:D194)</f>
        <v>0</v>
      </c>
    </row>
    <row r="196" spans="1:10" x14ac:dyDescent="0.25">
      <c r="A196" s="358" t="s">
        <v>187</v>
      </c>
      <c r="B196" s="359"/>
      <c r="C196" s="359"/>
      <c r="D196" s="359"/>
    </row>
    <row r="197" spans="1:10" ht="21" customHeight="1" x14ac:dyDescent="0.25">
      <c r="A197" s="311" t="s">
        <v>314</v>
      </c>
      <c r="B197" s="311"/>
      <c r="C197" s="311"/>
      <c r="D197" s="311"/>
      <c r="E197" s="54"/>
      <c r="F197" s="54"/>
      <c r="G197" s="54"/>
      <c r="H197" s="54"/>
      <c r="I197" s="54"/>
      <c r="J197" s="54"/>
    </row>
    <row r="198" spans="1:10" x14ac:dyDescent="0.25">
      <c r="A198" s="320" t="s">
        <v>251</v>
      </c>
      <c r="B198" s="320"/>
      <c r="C198" s="320"/>
      <c r="D198" s="320"/>
      <c r="E198" s="17"/>
      <c r="F198" s="17"/>
      <c r="G198" s="17"/>
      <c r="H198" s="17"/>
    </row>
    <row r="199" spans="1:10" x14ac:dyDescent="0.25">
      <c r="A199" s="148"/>
      <c r="B199" s="148"/>
      <c r="C199" s="148"/>
      <c r="D199" s="148"/>
      <c r="E199" s="17"/>
      <c r="F199" s="17"/>
      <c r="G199" s="17"/>
      <c r="H199" s="17"/>
    </row>
    <row r="200" spans="1:10" x14ac:dyDescent="0.25">
      <c r="A200" s="11"/>
      <c r="B200" s="11"/>
      <c r="C200" s="11"/>
      <c r="D200" s="11"/>
    </row>
    <row r="201" spans="1:10" x14ac:dyDescent="0.25">
      <c r="A201" s="323" t="s">
        <v>64</v>
      </c>
      <c r="B201" s="323"/>
      <c r="C201" s="323"/>
      <c r="D201" s="323"/>
    </row>
    <row r="202" spans="1:10" x14ac:dyDescent="0.25">
      <c r="A202" s="11"/>
      <c r="B202" s="11"/>
      <c r="C202" s="11"/>
      <c r="D202" s="11"/>
    </row>
    <row r="203" spans="1:10" x14ac:dyDescent="0.25">
      <c r="A203" s="149"/>
      <c r="B203" s="149" t="s">
        <v>65</v>
      </c>
      <c r="C203" s="340" t="s">
        <v>14</v>
      </c>
      <c r="D203" s="340"/>
    </row>
    <row r="204" spans="1:10" x14ac:dyDescent="0.25">
      <c r="A204" s="151" t="s">
        <v>15</v>
      </c>
      <c r="B204" s="14" t="s">
        <v>12</v>
      </c>
      <c r="C204" s="334">
        <f>C36</f>
        <v>3185</v>
      </c>
      <c r="D204" s="334"/>
    </row>
    <row r="205" spans="1:10" x14ac:dyDescent="0.25">
      <c r="A205" s="151" t="s">
        <v>16</v>
      </c>
      <c r="B205" s="14" t="s">
        <v>25</v>
      </c>
      <c r="C205" s="334">
        <f>C104</f>
        <v>2384.9446799999996</v>
      </c>
      <c r="D205" s="334"/>
    </row>
    <row r="206" spans="1:10" x14ac:dyDescent="0.25">
      <c r="A206" s="151" t="s">
        <v>17</v>
      </c>
      <c r="B206" s="14" t="s">
        <v>45</v>
      </c>
      <c r="C206" s="334">
        <f>D118</f>
        <v>170.79227300244443</v>
      </c>
      <c r="D206" s="334"/>
    </row>
    <row r="207" spans="1:10" x14ac:dyDescent="0.25">
      <c r="A207" s="151" t="s">
        <v>19</v>
      </c>
      <c r="B207" s="14" t="s">
        <v>52</v>
      </c>
      <c r="C207" s="334">
        <f>C164</f>
        <v>139.54647171324487</v>
      </c>
      <c r="D207" s="334"/>
    </row>
    <row r="208" spans="1:10" ht="14.45" customHeight="1" x14ac:dyDescent="0.25">
      <c r="A208" s="151" t="s">
        <v>20</v>
      </c>
      <c r="B208" s="14" t="s">
        <v>61</v>
      </c>
      <c r="C208" s="334">
        <f>C174</f>
        <v>271.72363809523807</v>
      </c>
      <c r="D208" s="334"/>
    </row>
    <row r="209" spans="1:4" x14ac:dyDescent="0.25">
      <c r="A209" s="335" t="s">
        <v>66</v>
      </c>
      <c r="B209" s="336"/>
      <c r="C209" s="337">
        <f>SUM(C204:C208)</f>
        <v>6152.007062810927</v>
      </c>
      <c r="D209" s="337"/>
    </row>
    <row r="210" spans="1:4" ht="14.45" customHeight="1" x14ac:dyDescent="0.25">
      <c r="A210" s="151" t="s">
        <v>22</v>
      </c>
      <c r="B210" s="14" t="s">
        <v>67</v>
      </c>
      <c r="C210" s="334">
        <f>D187</f>
        <v>0</v>
      </c>
      <c r="D210" s="334"/>
    </row>
    <row r="211" spans="1:4" ht="19.5" x14ac:dyDescent="0.25">
      <c r="A211" s="361" t="s">
        <v>68</v>
      </c>
      <c r="B211" s="362"/>
      <c r="C211" s="363">
        <f>C209+C210</f>
        <v>6152.007062810927</v>
      </c>
      <c r="D211" s="363"/>
    </row>
    <row r="212" spans="1:4" ht="14.45" customHeight="1" x14ac:dyDescent="0.25">
      <c r="A212" s="335" t="s">
        <v>95</v>
      </c>
      <c r="B212" s="336"/>
      <c r="C212" s="360">
        <v>1</v>
      </c>
      <c r="D212" s="360"/>
    </row>
    <row r="213" spans="1:4" ht="14.45" customHeight="1" x14ac:dyDescent="0.25">
      <c r="A213" s="335" t="s">
        <v>96</v>
      </c>
      <c r="B213" s="336"/>
      <c r="C213" s="337">
        <f>C211*C212</f>
        <v>6152.007062810927</v>
      </c>
      <c r="D213" s="337"/>
    </row>
    <row r="214" spans="1:4" x14ac:dyDescent="0.25">
      <c r="A214" s="335" t="s">
        <v>92</v>
      </c>
      <c r="B214" s="336"/>
      <c r="C214" s="337">
        <f>C213*12</f>
        <v>73824.08475373112</v>
      </c>
      <c r="D214" s="337"/>
    </row>
  </sheetData>
  <mergeCells count="146">
    <mergeCell ref="C12:D12"/>
    <mergeCell ref="C13:D13"/>
    <mergeCell ref="C14:D14"/>
    <mergeCell ref="C15:D15"/>
    <mergeCell ref="C16:D16"/>
    <mergeCell ref="C17:D17"/>
    <mergeCell ref="A1:D1"/>
    <mergeCell ref="A2:D2"/>
    <mergeCell ref="A4:B4"/>
    <mergeCell ref="A6:D6"/>
    <mergeCell ref="A7:D8"/>
    <mergeCell ref="A10:D10"/>
    <mergeCell ref="A24:D24"/>
    <mergeCell ref="A25:D25"/>
    <mergeCell ref="A27:D27"/>
    <mergeCell ref="C29:D29"/>
    <mergeCell ref="C30:D30"/>
    <mergeCell ref="C31:D31"/>
    <mergeCell ref="C18:D18"/>
    <mergeCell ref="C19:D19"/>
    <mergeCell ref="A20:D20"/>
    <mergeCell ref="A21:D21"/>
    <mergeCell ref="A22:D22"/>
    <mergeCell ref="A23:D23"/>
    <mergeCell ref="A37:D37"/>
    <mergeCell ref="A38:D38"/>
    <mergeCell ref="A39:D39"/>
    <mergeCell ref="A41:D41"/>
    <mergeCell ref="A42:D42"/>
    <mergeCell ref="A43:D44"/>
    <mergeCell ref="C32:D32"/>
    <mergeCell ref="C33:D33"/>
    <mergeCell ref="C34:D34"/>
    <mergeCell ref="C35:D35"/>
    <mergeCell ref="A36:B36"/>
    <mergeCell ref="C36:D36"/>
    <mergeCell ref="A57:D57"/>
    <mergeCell ref="A59:B59"/>
    <mergeCell ref="A69:B69"/>
    <mergeCell ref="A70:D70"/>
    <mergeCell ref="A71:D71"/>
    <mergeCell ref="A72:D73"/>
    <mergeCell ref="A45:D45"/>
    <mergeCell ref="A47:D47"/>
    <mergeCell ref="A52:B52"/>
    <mergeCell ref="A53:D53"/>
    <mergeCell ref="A54:D54"/>
    <mergeCell ref="A55:D55"/>
    <mergeCell ref="A83:D83"/>
    <mergeCell ref="A90:C90"/>
    <mergeCell ref="A91:D91"/>
    <mergeCell ref="A92:D92"/>
    <mergeCell ref="A93:D93"/>
    <mergeCell ref="A94:D94"/>
    <mergeCell ref="A74:D75"/>
    <mergeCell ref="A76:D76"/>
    <mergeCell ref="A77:D78"/>
    <mergeCell ref="A79:D79"/>
    <mergeCell ref="A80:D80"/>
    <mergeCell ref="A81:D81"/>
    <mergeCell ref="C103:D103"/>
    <mergeCell ref="A104:B104"/>
    <mergeCell ref="C104:D104"/>
    <mergeCell ref="A107:D107"/>
    <mergeCell ref="A109:B109"/>
    <mergeCell ref="A110:B110"/>
    <mergeCell ref="A95:D95"/>
    <mergeCell ref="A96:D96"/>
    <mergeCell ref="A98:D98"/>
    <mergeCell ref="C100:D100"/>
    <mergeCell ref="C101:D101"/>
    <mergeCell ref="C102:D102"/>
    <mergeCell ref="A125:D125"/>
    <mergeCell ref="A126:D126"/>
    <mergeCell ref="A127:D127"/>
    <mergeCell ref="A129:D129"/>
    <mergeCell ref="A131:B131"/>
    <mergeCell ref="A140:C140"/>
    <mergeCell ref="A118:B118"/>
    <mergeCell ref="A119:D119"/>
    <mergeCell ref="A120:D120"/>
    <mergeCell ref="A121:D121"/>
    <mergeCell ref="A122:D122"/>
    <mergeCell ref="A123:D123"/>
    <mergeCell ref="A147:D147"/>
    <mergeCell ref="A148:D148"/>
    <mergeCell ref="A149:D149"/>
    <mergeCell ref="A150:D150"/>
    <mergeCell ref="A151:D151"/>
    <mergeCell ref="A153:D153"/>
    <mergeCell ref="A141:D141"/>
    <mergeCell ref="A142:D142"/>
    <mergeCell ref="A143:D143"/>
    <mergeCell ref="A144:D144"/>
    <mergeCell ref="A145:D145"/>
    <mergeCell ref="A146:D146"/>
    <mergeCell ref="C161:D161"/>
    <mergeCell ref="C162:D162"/>
    <mergeCell ref="C163:D163"/>
    <mergeCell ref="A164:B164"/>
    <mergeCell ref="C164:D164"/>
    <mergeCell ref="A167:D167"/>
    <mergeCell ref="A154:B154"/>
    <mergeCell ref="C155:D155"/>
    <mergeCell ref="C156:D156"/>
    <mergeCell ref="A157:B157"/>
    <mergeCell ref="C157:D157"/>
    <mergeCell ref="A159:D159"/>
    <mergeCell ref="A175:D175"/>
    <mergeCell ref="A176:D176"/>
    <mergeCell ref="A177:D177"/>
    <mergeCell ref="A178:D178"/>
    <mergeCell ref="A179:D179"/>
    <mergeCell ref="A181:D181"/>
    <mergeCell ref="C169:D169"/>
    <mergeCell ref="C170:D170"/>
    <mergeCell ref="C171:D171"/>
    <mergeCell ref="C172:D172"/>
    <mergeCell ref="C173:D173"/>
    <mergeCell ref="A174:B174"/>
    <mergeCell ref="C174:D174"/>
    <mergeCell ref="A198:D198"/>
    <mergeCell ref="A201:D201"/>
    <mergeCell ref="C203:D203"/>
    <mergeCell ref="C204:D204"/>
    <mergeCell ref="C205:D205"/>
    <mergeCell ref="C206:D206"/>
    <mergeCell ref="B183:C183"/>
    <mergeCell ref="B184:C184"/>
    <mergeCell ref="B185:C185"/>
    <mergeCell ref="A195:B195"/>
    <mergeCell ref="A196:D196"/>
    <mergeCell ref="A197:D197"/>
    <mergeCell ref="A212:B212"/>
    <mergeCell ref="C212:D212"/>
    <mergeCell ref="A213:B213"/>
    <mergeCell ref="C213:D213"/>
    <mergeCell ref="A214:B214"/>
    <mergeCell ref="C214:D214"/>
    <mergeCell ref="C207:D207"/>
    <mergeCell ref="C208:D208"/>
    <mergeCell ref="A209:B209"/>
    <mergeCell ref="C209:D209"/>
    <mergeCell ref="C210:D210"/>
    <mergeCell ref="A211:B211"/>
    <mergeCell ref="C211:D211"/>
  </mergeCells>
  <pageMargins left="0.25" right="0.25" top="0.75" bottom="0.75" header="0.3" footer="0.3"/>
  <pageSetup paperSize="9" orientation="landscape" r:id="rId1"/>
  <drawing r:id="rId2"/>
  <legacy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91A25-2B22-45D1-9386-A751805ED021}">
  <dimension ref="A1:J214"/>
  <sheetViews>
    <sheetView topLeftCell="A190" workbookViewId="0">
      <selection activeCell="C171" sqref="C171:D171"/>
    </sheetView>
  </sheetViews>
  <sheetFormatPr defaultColWidth="8.7109375" defaultRowHeight="15.75" x14ac:dyDescent="0.25"/>
  <cols>
    <col min="1" max="1" width="8.7109375" style="1"/>
    <col min="2" max="2" width="74.42578125" style="1" customWidth="1"/>
    <col min="3" max="3" width="18" style="1" customWidth="1"/>
    <col min="4" max="4" width="14.28515625" style="1" customWidth="1"/>
    <col min="5" max="5" width="10.85546875" style="1" customWidth="1"/>
    <col min="6" max="6" width="14.140625" style="1" customWidth="1"/>
    <col min="7" max="8" width="12.42578125" style="1" customWidth="1"/>
    <col min="9" max="16384" width="8.7109375" style="1"/>
  </cols>
  <sheetData>
    <row r="1" spans="1:6" x14ac:dyDescent="0.25">
      <c r="A1" s="306" t="s">
        <v>69</v>
      </c>
      <c r="B1" s="306"/>
      <c r="C1" s="306"/>
      <c r="D1" s="306"/>
    </row>
    <row r="2" spans="1:6" x14ac:dyDescent="0.25">
      <c r="A2" s="306" t="s">
        <v>70</v>
      </c>
      <c r="B2" s="306"/>
      <c r="C2" s="306"/>
      <c r="D2" s="306"/>
    </row>
    <row r="3" spans="1:6" x14ac:dyDescent="0.25">
      <c r="A3" s="2"/>
      <c r="B3" s="2"/>
      <c r="C3" s="2"/>
      <c r="D3" s="2"/>
    </row>
    <row r="4" spans="1:6" x14ac:dyDescent="0.25">
      <c r="A4" s="307" t="str">
        <f>'Bombeiro Hidráulico'!A4</f>
        <v>Processo SEI nº08295.009642/2020-70</v>
      </c>
      <c r="B4" s="307"/>
      <c r="C4" s="2"/>
      <c r="D4" s="2"/>
    </row>
    <row r="5" spans="1:6" x14ac:dyDescent="0.25">
      <c r="A5" s="105" t="str">
        <f>'Bombeiro Hidráulico'!A5</f>
        <v>Pregão Eletrônico nº xx/2020-SR/PF/GO</v>
      </c>
      <c r="B5" s="2"/>
      <c r="C5" s="2"/>
      <c r="D5" s="2"/>
    </row>
    <row r="6" spans="1:6" x14ac:dyDescent="0.25">
      <c r="A6" s="308" t="s">
        <v>77</v>
      </c>
      <c r="B6" s="308"/>
      <c r="C6" s="308"/>
      <c r="D6" s="308"/>
    </row>
    <row r="7" spans="1:6" ht="14.45" customHeight="1" x14ac:dyDescent="0.25">
      <c r="A7" s="309" t="s">
        <v>185</v>
      </c>
      <c r="B7" s="309"/>
      <c r="C7" s="309"/>
      <c r="D7" s="309"/>
    </row>
    <row r="8" spans="1:6" ht="33" customHeight="1" x14ac:dyDescent="0.25">
      <c r="A8" s="309"/>
      <c r="B8" s="309"/>
      <c r="C8" s="309"/>
      <c r="D8" s="309"/>
    </row>
    <row r="9" spans="1:6" x14ac:dyDescent="0.25">
      <c r="A9" s="106"/>
      <c r="B9" s="106"/>
      <c r="C9" s="106"/>
      <c r="D9" s="106"/>
    </row>
    <row r="10" spans="1:6" x14ac:dyDescent="0.25">
      <c r="A10" s="310" t="s">
        <v>78</v>
      </c>
      <c r="B10" s="310"/>
      <c r="C10" s="310"/>
      <c r="D10" s="310"/>
    </row>
    <row r="11" spans="1:6" x14ac:dyDescent="0.25">
      <c r="A11" s="4"/>
      <c r="B11" s="4"/>
      <c r="C11" s="4"/>
      <c r="D11" s="106"/>
    </row>
    <row r="12" spans="1:6" x14ac:dyDescent="0.25">
      <c r="A12" s="100">
        <v>1</v>
      </c>
      <c r="B12" s="6" t="s">
        <v>79</v>
      </c>
      <c r="C12" s="298" t="s">
        <v>98</v>
      </c>
      <c r="D12" s="299"/>
    </row>
    <row r="13" spans="1:6" x14ac:dyDescent="0.25">
      <c r="A13" s="100">
        <v>2</v>
      </c>
      <c r="B13" s="6" t="s">
        <v>80</v>
      </c>
      <c r="C13" s="300" t="s">
        <v>255</v>
      </c>
      <c r="D13" s="300"/>
    </row>
    <row r="14" spans="1:6" ht="36.75" x14ac:dyDescent="0.25">
      <c r="A14" s="100">
        <v>3</v>
      </c>
      <c r="B14" s="7" t="s">
        <v>81</v>
      </c>
      <c r="C14" s="301">
        <v>1729.2</v>
      </c>
      <c r="D14" s="302"/>
      <c r="F14" s="211" t="s">
        <v>186</v>
      </c>
    </row>
    <row r="15" spans="1:6" ht="29.25" customHeight="1" x14ac:dyDescent="0.25">
      <c r="A15" s="8">
        <v>4</v>
      </c>
      <c r="B15" s="9" t="s">
        <v>82</v>
      </c>
      <c r="C15" s="303" t="s">
        <v>293</v>
      </c>
      <c r="D15" s="304"/>
    </row>
    <row r="16" spans="1:6" x14ac:dyDescent="0.25">
      <c r="A16" s="100">
        <v>5</v>
      </c>
      <c r="B16" s="6" t="s">
        <v>83</v>
      </c>
      <c r="C16" s="305">
        <v>44317</v>
      </c>
      <c r="D16" s="305"/>
    </row>
    <row r="17" spans="1:7" x14ac:dyDescent="0.25">
      <c r="A17" s="100">
        <v>6</v>
      </c>
      <c r="B17" s="6" t="s">
        <v>97</v>
      </c>
      <c r="C17" s="305" t="s">
        <v>287</v>
      </c>
      <c r="D17" s="305"/>
    </row>
    <row r="18" spans="1:7" x14ac:dyDescent="0.25">
      <c r="A18" s="100">
        <v>7</v>
      </c>
      <c r="B18" s="6" t="s">
        <v>88</v>
      </c>
      <c r="C18" s="305"/>
      <c r="D18" s="305"/>
    </row>
    <row r="19" spans="1:7" x14ac:dyDescent="0.25">
      <c r="A19" s="100">
        <v>8</v>
      </c>
      <c r="B19" s="6" t="s">
        <v>87</v>
      </c>
      <c r="C19" s="317" t="s">
        <v>275</v>
      </c>
      <c r="D19" s="317"/>
    </row>
    <row r="20" spans="1:7" ht="15.75" customHeight="1" x14ac:dyDescent="0.25">
      <c r="A20" s="318" t="s">
        <v>187</v>
      </c>
      <c r="B20" s="318"/>
      <c r="C20" s="318"/>
      <c r="D20" s="318"/>
    </row>
    <row r="21" spans="1:7" x14ac:dyDescent="0.25">
      <c r="A21" s="319" t="s">
        <v>188</v>
      </c>
      <c r="B21" s="319"/>
      <c r="C21" s="319"/>
      <c r="D21" s="319"/>
    </row>
    <row r="22" spans="1:7" x14ac:dyDescent="0.25">
      <c r="A22" s="320" t="s">
        <v>189</v>
      </c>
      <c r="B22" s="320"/>
      <c r="C22" s="320"/>
      <c r="D22" s="320"/>
    </row>
    <row r="23" spans="1:7" x14ac:dyDescent="0.25">
      <c r="A23" s="321" t="s">
        <v>190</v>
      </c>
      <c r="B23" s="321"/>
      <c r="C23" s="321"/>
      <c r="D23" s="321"/>
    </row>
    <row r="24" spans="1:7" ht="24.95" customHeight="1" x14ac:dyDescent="0.25">
      <c r="A24" s="311" t="s">
        <v>290</v>
      </c>
      <c r="B24" s="311"/>
      <c r="C24" s="311"/>
      <c r="D24" s="311"/>
      <c r="E24" s="10"/>
      <c r="F24" s="10"/>
      <c r="G24" s="10"/>
    </row>
    <row r="25" spans="1:7" ht="15.6" customHeight="1" x14ac:dyDescent="0.25">
      <c r="A25" s="311" t="s">
        <v>289</v>
      </c>
      <c r="B25" s="311"/>
      <c r="C25" s="311"/>
      <c r="D25" s="311"/>
      <c r="E25" s="10"/>
      <c r="F25" s="10"/>
      <c r="G25" s="10"/>
    </row>
    <row r="26" spans="1:7" x14ac:dyDescent="0.25">
      <c r="A26" s="11"/>
      <c r="B26" s="11"/>
      <c r="C26" s="11"/>
      <c r="D26" s="11"/>
    </row>
    <row r="27" spans="1:7" x14ac:dyDescent="0.25">
      <c r="A27" s="310" t="s">
        <v>12</v>
      </c>
      <c r="B27" s="310"/>
      <c r="C27" s="310"/>
      <c r="D27" s="310"/>
    </row>
    <row r="28" spans="1:7" x14ac:dyDescent="0.25">
      <c r="A28" s="11"/>
      <c r="B28" s="11"/>
      <c r="C28" s="11"/>
      <c r="D28" s="11"/>
    </row>
    <row r="29" spans="1:7" x14ac:dyDescent="0.25">
      <c r="A29" s="98">
        <v>1</v>
      </c>
      <c r="B29" s="98" t="s">
        <v>13</v>
      </c>
      <c r="C29" s="312" t="s">
        <v>14</v>
      </c>
      <c r="D29" s="312"/>
    </row>
    <row r="30" spans="1:7" x14ac:dyDescent="0.25">
      <c r="A30" s="99" t="s">
        <v>15</v>
      </c>
      <c r="B30" s="51" t="s">
        <v>471</v>
      </c>
      <c r="C30" s="313">
        <f>C14</f>
        <v>1729.2</v>
      </c>
      <c r="D30" s="314"/>
    </row>
    <row r="31" spans="1:7" x14ac:dyDescent="0.25">
      <c r="A31" s="99" t="s">
        <v>16</v>
      </c>
      <c r="B31" s="51" t="s">
        <v>248</v>
      </c>
      <c r="C31" s="315">
        <f>C30*30%</f>
        <v>518.76</v>
      </c>
      <c r="D31" s="316"/>
    </row>
    <row r="32" spans="1:7" x14ac:dyDescent="0.25">
      <c r="A32" s="99" t="s">
        <v>17</v>
      </c>
      <c r="B32" s="51" t="s">
        <v>18</v>
      </c>
      <c r="C32" s="315"/>
      <c r="D32" s="316"/>
    </row>
    <row r="33" spans="1:7" x14ac:dyDescent="0.25">
      <c r="A33" s="99" t="s">
        <v>19</v>
      </c>
      <c r="B33" s="14" t="s">
        <v>1</v>
      </c>
      <c r="C33" s="324"/>
      <c r="D33" s="315"/>
    </row>
    <row r="34" spans="1:7" x14ac:dyDescent="0.25">
      <c r="A34" s="99" t="s">
        <v>20</v>
      </c>
      <c r="B34" s="14" t="s">
        <v>21</v>
      </c>
      <c r="C34" s="324"/>
      <c r="D34" s="315"/>
    </row>
    <row r="35" spans="1:7" x14ac:dyDescent="0.25">
      <c r="A35" s="99" t="s">
        <v>22</v>
      </c>
      <c r="B35" s="51" t="s">
        <v>24</v>
      </c>
      <c r="C35" s="325"/>
      <c r="D35" s="326"/>
    </row>
    <row r="36" spans="1:7" x14ac:dyDescent="0.25">
      <c r="A36" s="327" t="s">
        <v>2</v>
      </c>
      <c r="B36" s="327"/>
      <c r="C36" s="328">
        <f>SUM(C30:C35)</f>
        <v>2247.96</v>
      </c>
      <c r="D36" s="328"/>
    </row>
    <row r="37" spans="1:7" ht="15.75" customHeight="1" x14ac:dyDescent="0.25">
      <c r="A37" s="318" t="s">
        <v>187</v>
      </c>
      <c r="B37" s="318"/>
      <c r="C37" s="318"/>
      <c r="D37" s="318"/>
    </row>
    <row r="38" spans="1:7" ht="15.75" customHeight="1" x14ac:dyDescent="0.25">
      <c r="A38" s="322" t="s">
        <v>191</v>
      </c>
      <c r="B38" s="322"/>
      <c r="C38" s="322"/>
      <c r="D38" s="322"/>
    </row>
    <row r="39" spans="1:7" ht="15.6" customHeight="1" x14ac:dyDescent="0.25">
      <c r="A39" s="311" t="s">
        <v>291</v>
      </c>
      <c r="B39" s="311"/>
      <c r="C39" s="311"/>
      <c r="D39" s="311"/>
      <c r="E39" s="10"/>
      <c r="F39" s="10"/>
      <c r="G39" s="10"/>
    </row>
    <row r="40" spans="1:7" x14ac:dyDescent="0.25">
      <c r="A40" s="11"/>
      <c r="B40" s="11"/>
      <c r="C40" s="11"/>
      <c r="D40" s="11"/>
    </row>
    <row r="41" spans="1:7" x14ac:dyDescent="0.25">
      <c r="A41" s="323" t="s">
        <v>25</v>
      </c>
      <c r="B41" s="323"/>
      <c r="C41" s="323"/>
      <c r="D41" s="323"/>
    </row>
    <row r="42" spans="1:7" ht="15.75" customHeight="1" x14ac:dyDescent="0.25">
      <c r="A42" s="318" t="s">
        <v>187</v>
      </c>
      <c r="B42" s="318"/>
      <c r="C42" s="318"/>
      <c r="D42" s="318"/>
    </row>
    <row r="43" spans="1:7" ht="15.75" customHeight="1" x14ac:dyDescent="0.25">
      <c r="A43" s="311" t="s">
        <v>192</v>
      </c>
      <c r="B43" s="311"/>
      <c r="C43" s="311"/>
      <c r="D43" s="311"/>
    </row>
    <row r="44" spans="1:7" x14ac:dyDescent="0.25">
      <c r="A44" s="311"/>
      <c r="B44" s="311"/>
      <c r="C44" s="311"/>
      <c r="D44" s="311"/>
    </row>
    <row r="45" spans="1:7" ht="15.75" customHeight="1" x14ac:dyDescent="0.25">
      <c r="A45" s="311" t="s">
        <v>193</v>
      </c>
      <c r="B45" s="311"/>
      <c r="C45" s="311"/>
      <c r="D45" s="311"/>
    </row>
    <row r="46" spans="1:7" x14ac:dyDescent="0.25">
      <c r="A46" s="18"/>
      <c r="B46" s="11"/>
      <c r="C46" s="11"/>
      <c r="D46" s="11"/>
    </row>
    <row r="47" spans="1:7" x14ac:dyDescent="0.25">
      <c r="A47" s="331" t="s">
        <v>26</v>
      </c>
      <c r="B47" s="331"/>
      <c r="C47" s="331"/>
      <c r="D47" s="331"/>
    </row>
    <row r="48" spans="1:7" x14ac:dyDescent="0.25">
      <c r="A48" s="11"/>
      <c r="B48" s="11"/>
      <c r="C48" s="11"/>
      <c r="D48" s="11"/>
    </row>
    <row r="49" spans="1:8" x14ac:dyDescent="0.25">
      <c r="A49" s="98" t="s">
        <v>27</v>
      </c>
      <c r="B49" s="98" t="s">
        <v>28</v>
      </c>
      <c r="C49" s="98" t="s">
        <v>34</v>
      </c>
      <c r="D49" s="98" t="s">
        <v>14</v>
      </c>
    </row>
    <row r="50" spans="1:8" x14ac:dyDescent="0.25">
      <c r="A50" s="99" t="s">
        <v>15</v>
      </c>
      <c r="B50" s="14" t="s">
        <v>29</v>
      </c>
      <c r="C50" s="19">
        <f>1/12</f>
        <v>8.3333333333333329E-2</v>
      </c>
      <c r="D50" s="20">
        <f>C36*C50</f>
        <v>187.32999999999998</v>
      </c>
    </row>
    <row r="51" spans="1:8" x14ac:dyDescent="0.25">
      <c r="A51" s="99" t="s">
        <v>16</v>
      </c>
      <c r="B51" s="14" t="s">
        <v>30</v>
      </c>
      <c r="C51" s="21">
        <v>0.121</v>
      </c>
      <c r="D51" s="20">
        <f>C36*C51</f>
        <v>272.00315999999998</v>
      </c>
    </row>
    <row r="52" spans="1:8" x14ac:dyDescent="0.25">
      <c r="A52" s="327" t="s">
        <v>6</v>
      </c>
      <c r="B52" s="327"/>
      <c r="C52" s="99"/>
      <c r="D52" s="22">
        <f>SUM(D50:D51)</f>
        <v>459.33315999999996</v>
      </c>
      <c r="H52" s="23"/>
    </row>
    <row r="53" spans="1:8" ht="15.75" customHeight="1" x14ac:dyDescent="0.25">
      <c r="A53" s="318" t="s">
        <v>187</v>
      </c>
      <c r="B53" s="318"/>
      <c r="C53" s="318"/>
      <c r="D53" s="318"/>
    </row>
    <row r="54" spans="1:8" ht="27" customHeight="1" x14ac:dyDescent="0.25">
      <c r="A54" s="322" t="s">
        <v>194</v>
      </c>
      <c r="B54" s="322"/>
      <c r="C54" s="322"/>
      <c r="D54" s="322"/>
    </row>
    <row r="55" spans="1:8" ht="32.1" customHeight="1" x14ac:dyDescent="0.25">
      <c r="A55" s="332" t="s">
        <v>195</v>
      </c>
      <c r="B55" s="332"/>
      <c r="C55" s="332"/>
      <c r="D55" s="332"/>
    </row>
    <row r="56" spans="1:8" x14ac:dyDescent="0.25">
      <c r="A56" s="11"/>
      <c r="B56" s="11"/>
      <c r="C56" s="11"/>
      <c r="D56" s="11"/>
    </row>
    <row r="57" spans="1:8" x14ac:dyDescent="0.25">
      <c r="A57" s="329" t="s">
        <v>31</v>
      </c>
      <c r="B57" s="329"/>
      <c r="C57" s="329"/>
      <c r="D57" s="329"/>
    </row>
    <row r="58" spans="1:8" x14ac:dyDescent="0.25">
      <c r="A58" s="24"/>
      <c r="B58" s="24"/>
      <c r="C58" s="24"/>
      <c r="D58" s="24"/>
    </row>
    <row r="59" spans="1:8" x14ac:dyDescent="0.25">
      <c r="A59" s="330" t="s">
        <v>196</v>
      </c>
      <c r="B59" s="330"/>
      <c r="C59" s="25">
        <f>C36+D52</f>
        <v>2707.2931600000002</v>
      </c>
      <c r="D59" s="11"/>
    </row>
    <row r="60" spans="1:8" x14ac:dyDescent="0.25">
      <c r="A60" s="98" t="s">
        <v>32</v>
      </c>
      <c r="B60" s="98" t="s">
        <v>33</v>
      </c>
      <c r="C60" s="98" t="s">
        <v>34</v>
      </c>
      <c r="D60" s="98" t="s">
        <v>14</v>
      </c>
    </row>
    <row r="61" spans="1:8" x14ac:dyDescent="0.25">
      <c r="A61" s="99" t="s">
        <v>15</v>
      </c>
      <c r="B61" s="14" t="s">
        <v>197</v>
      </c>
      <c r="C61" s="26">
        <v>0.2</v>
      </c>
      <c r="D61" s="27">
        <f>$C$59*C61</f>
        <v>541.45863200000008</v>
      </c>
    </row>
    <row r="62" spans="1:8" x14ac:dyDescent="0.25">
      <c r="A62" s="99" t="s">
        <v>16</v>
      </c>
      <c r="B62" s="14" t="s">
        <v>35</v>
      </c>
      <c r="C62" s="28">
        <v>2.5000000000000001E-2</v>
      </c>
      <c r="D62" s="27">
        <f t="shared" ref="D62:D68" si="0">$C$59*C62</f>
        <v>67.68232900000001</v>
      </c>
    </row>
    <row r="63" spans="1:8" x14ac:dyDescent="0.25">
      <c r="A63" s="99" t="s">
        <v>17</v>
      </c>
      <c r="B63" s="29" t="s">
        <v>198</v>
      </c>
      <c r="C63" s="30">
        <v>0.03</v>
      </c>
      <c r="D63" s="27">
        <f t="shared" si="0"/>
        <v>81.218794799999998</v>
      </c>
    </row>
    <row r="64" spans="1:8" x14ac:dyDescent="0.25">
      <c r="A64" s="99" t="s">
        <v>19</v>
      </c>
      <c r="B64" s="14" t="s">
        <v>36</v>
      </c>
      <c r="C64" s="28">
        <v>1.4999999999999999E-2</v>
      </c>
      <c r="D64" s="27">
        <f t="shared" si="0"/>
        <v>40.609397399999999</v>
      </c>
    </row>
    <row r="65" spans="1:8" x14ac:dyDescent="0.25">
      <c r="A65" s="99" t="s">
        <v>20</v>
      </c>
      <c r="B65" s="14" t="s">
        <v>37</v>
      </c>
      <c r="C65" s="28">
        <v>0.01</v>
      </c>
      <c r="D65" s="27">
        <f t="shared" si="0"/>
        <v>27.072931600000004</v>
      </c>
    </row>
    <row r="66" spans="1:8" x14ac:dyDescent="0.25">
      <c r="A66" s="99" t="s">
        <v>22</v>
      </c>
      <c r="B66" s="14" t="s">
        <v>3</v>
      </c>
      <c r="C66" s="28">
        <v>6.0000000000000001E-3</v>
      </c>
      <c r="D66" s="27">
        <f t="shared" si="0"/>
        <v>16.243758960000001</v>
      </c>
    </row>
    <row r="67" spans="1:8" x14ac:dyDescent="0.25">
      <c r="A67" s="99" t="s">
        <v>23</v>
      </c>
      <c r="B67" s="14" t="s">
        <v>4</v>
      </c>
      <c r="C67" s="28">
        <v>2E-3</v>
      </c>
      <c r="D67" s="27">
        <f t="shared" si="0"/>
        <v>5.4145863200000006</v>
      </c>
    </row>
    <row r="68" spans="1:8" x14ac:dyDescent="0.25">
      <c r="A68" s="99" t="s">
        <v>38</v>
      </c>
      <c r="B68" s="14" t="s">
        <v>5</v>
      </c>
      <c r="C68" s="28">
        <v>0.08</v>
      </c>
      <c r="D68" s="27">
        <f t="shared" si="0"/>
        <v>216.58345280000003</v>
      </c>
      <c r="F68" s="31"/>
    </row>
    <row r="69" spans="1:8" x14ac:dyDescent="0.25">
      <c r="A69" s="327" t="s">
        <v>39</v>
      </c>
      <c r="B69" s="327"/>
      <c r="C69" s="32">
        <f>SUM(C61:C68)</f>
        <v>0.36800000000000005</v>
      </c>
      <c r="D69" s="22">
        <f>SUM(D61:D68)</f>
        <v>996.28388288000019</v>
      </c>
    </row>
    <row r="70" spans="1:8" ht="15.75" customHeight="1" x14ac:dyDescent="0.25">
      <c r="A70" s="318" t="s">
        <v>187</v>
      </c>
      <c r="B70" s="318"/>
      <c r="C70" s="318"/>
      <c r="D70" s="318"/>
    </row>
    <row r="71" spans="1:8" x14ac:dyDescent="0.25">
      <c r="A71" s="319" t="s">
        <v>199</v>
      </c>
      <c r="B71" s="319"/>
      <c r="C71" s="319"/>
      <c r="D71" s="319"/>
    </row>
    <row r="72" spans="1:8" ht="14.45" customHeight="1" x14ac:dyDescent="0.25">
      <c r="A72" s="311" t="s">
        <v>200</v>
      </c>
      <c r="B72" s="311"/>
      <c r="C72" s="311"/>
      <c r="D72" s="311"/>
      <c r="E72" s="33"/>
      <c r="F72" s="33"/>
      <c r="G72" s="33"/>
      <c r="H72" s="33"/>
    </row>
    <row r="73" spans="1:8" x14ac:dyDescent="0.25">
      <c r="A73" s="311"/>
      <c r="B73" s="311"/>
      <c r="C73" s="311"/>
      <c r="D73" s="311"/>
    </row>
    <row r="74" spans="1:8" ht="14.45" customHeight="1" x14ac:dyDescent="0.25">
      <c r="A74" s="311" t="s">
        <v>201</v>
      </c>
      <c r="B74" s="311"/>
      <c r="C74" s="311"/>
      <c r="D74" s="311"/>
      <c r="E74" s="17"/>
      <c r="F74" s="17"/>
      <c r="G74" s="17"/>
      <c r="H74" s="17"/>
    </row>
    <row r="75" spans="1:8" ht="14.45" customHeight="1" x14ac:dyDescent="0.25">
      <c r="A75" s="311"/>
      <c r="B75" s="311"/>
      <c r="C75" s="311"/>
      <c r="D75" s="311"/>
      <c r="E75" s="17"/>
      <c r="F75" s="17"/>
      <c r="G75" s="17"/>
      <c r="H75" s="17"/>
    </row>
    <row r="76" spans="1:8" ht="14.45" customHeight="1" x14ac:dyDescent="0.25">
      <c r="A76" s="311" t="s">
        <v>202</v>
      </c>
      <c r="B76" s="311"/>
      <c r="C76" s="311"/>
      <c r="D76" s="311"/>
      <c r="E76" s="33"/>
      <c r="F76" s="33"/>
      <c r="G76" s="33"/>
      <c r="H76" s="33"/>
    </row>
    <row r="77" spans="1:8" ht="15.75" customHeight="1" x14ac:dyDescent="0.25">
      <c r="A77" s="332" t="s">
        <v>203</v>
      </c>
      <c r="B77" s="332"/>
      <c r="C77" s="332"/>
      <c r="D77" s="332"/>
      <c r="E77" s="17"/>
      <c r="F77" s="17"/>
      <c r="G77" s="17"/>
      <c r="H77" s="17"/>
    </row>
    <row r="78" spans="1:8" x14ac:dyDescent="0.25">
      <c r="A78" s="332"/>
      <c r="B78" s="332"/>
      <c r="C78" s="332"/>
      <c r="D78" s="332"/>
      <c r="E78" s="17"/>
      <c r="F78" s="17"/>
      <c r="G78" s="17"/>
      <c r="H78" s="17"/>
    </row>
    <row r="79" spans="1:8" x14ac:dyDescent="0.25">
      <c r="A79" s="320" t="s">
        <v>204</v>
      </c>
      <c r="B79" s="320"/>
      <c r="C79" s="320"/>
      <c r="D79" s="320"/>
      <c r="E79" s="17"/>
      <c r="F79" s="17"/>
      <c r="G79" s="17"/>
      <c r="H79" s="17"/>
    </row>
    <row r="80" spans="1:8" x14ac:dyDescent="0.25">
      <c r="A80" s="320" t="s">
        <v>205</v>
      </c>
      <c r="B80" s="320"/>
      <c r="C80" s="320"/>
      <c r="D80" s="320"/>
      <c r="E80" s="17"/>
      <c r="F80" s="17"/>
      <c r="G80" s="17"/>
      <c r="H80" s="17"/>
    </row>
    <row r="81" spans="1:8" ht="30.95" customHeight="1" x14ac:dyDescent="0.25">
      <c r="A81" s="333" t="s">
        <v>206</v>
      </c>
      <c r="B81" s="333"/>
      <c r="C81" s="333"/>
      <c r="D81" s="333"/>
    </row>
    <row r="82" spans="1:8" x14ac:dyDescent="0.25">
      <c r="A82" s="34"/>
      <c r="B82" s="34"/>
      <c r="C82" s="34"/>
      <c r="D82" s="34"/>
    </row>
    <row r="83" spans="1:8" x14ac:dyDescent="0.25">
      <c r="A83" s="331" t="s">
        <v>40</v>
      </c>
      <c r="B83" s="331"/>
      <c r="C83" s="331"/>
      <c r="D83" s="331"/>
    </row>
    <row r="84" spans="1:8" x14ac:dyDescent="0.25">
      <c r="A84" s="11"/>
      <c r="B84" s="11"/>
      <c r="C84" s="11"/>
      <c r="D84" s="11"/>
    </row>
    <row r="85" spans="1:8" x14ac:dyDescent="0.25">
      <c r="A85" s="98" t="s">
        <v>41</v>
      </c>
      <c r="B85" s="98" t="s">
        <v>42</v>
      </c>
      <c r="C85" s="98" t="s">
        <v>0</v>
      </c>
      <c r="D85" s="98" t="s">
        <v>14</v>
      </c>
    </row>
    <row r="86" spans="1:8" x14ac:dyDescent="0.25">
      <c r="A86" s="99" t="s">
        <v>15</v>
      </c>
      <c r="B86" s="15" t="s">
        <v>307</v>
      </c>
      <c r="C86" s="96">
        <v>4.3</v>
      </c>
      <c r="D86" s="104">
        <f>((C86*2)*22)-(C30*6%)</f>
        <v>85.447999999999993</v>
      </c>
    </row>
    <row r="87" spans="1:8" x14ac:dyDescent="0.25">
      <c r="A87" s="37" t="s">
        <v>16</v>
      </c>
      <c r="B87" s="15" t="s">
        <v>308</v>
      </c>
      <c r="C87" s="103"/>
      <c r="D87" s="39"/>
    </row>
    <row r="88" spans="1:8" x14ac:dyDescent="0.25">
      <c r="A88" s="37" t="s">
        <v>17</v>
      </c>
      <c r="B88" s="15" t="s">
        <v>277</v>
      </c>
      <c r="C88" s="102"/>
      <c r="D88" s="103"/>
    </row>
    <row r="89" spans="1:8" ht="31.5" x14ac:dyDescent="0.25">
      <c r="A89" s="37" t="s">
        <v>207</v>
      </c>
      <c r="B89" s="15" t="s">
        <v>467</v>
      </c>
      <c r="C89" s="102">
        <v>14.16</v>
      </c>
      <c r="D89" s="103">
        <f>(C89*22)-((C89*22)*10%)</f>
        <v>280.36799999999999</v>
      </c>
    </row>
    <row r="90" spans="1:8" x14ac:dyDescent="0.25">
      <c r="A90" s="327" t="s">
        <v>2</v>
      </c>
      <c r="B90" s="327"/>
      <c r="C90" s="327"/>
      <c r="D90" s="95">
        <f>SUM(D86:D89)</f>
        <v>365.81599999999997</v>
      </c>
    </row>
    <row r="91" spans="1:8" ht="15.75" customHeight="1" x14ac:dyDescent="0.25">
      <c r="A91" s="318" t="s">
        <v>187</v>
      </c>
      <c r="B91" s="318"/>
      <c r="C91" s="318"/>
      <c r="D91" s="318"/>
    </row>
    <row r="92" spans="1:8" ht="15.75" customHeight="1" x14ac:dyDescent="0.25">
      <c r="A92" s="322" t="s">
        <v>208</v>
      </c>
      <c r="B92" s="322"/>
      <c r="C92" s="322"/>
      <c r="D92" s="322"/>
    </row>
    <row r="93" spans="1:8" ht="30.6" customHeight="1" x14ac:dyDescent="0.25">
      <c r="A93" s="311" t="s">
        <v>209</v>
      </c>
      <c r="B93" s="311"/>
      <c r="C93" s="311"/>
      <c r="D93" s="311"/>
      <c r="E93" s="17"/>
      <c r="F93" s="17"/>
      <c r="G93" s="17"/>
      <c r="H93" s="17"/>
    </row>
    <row r="94" spans="1:8" ht="24.95" customHeight="1" x14ac:dyDescent="0.25">
      <c r="A94" s="311" t="s">
        <v>309</v>
      </c>
      <c r="B94" s="311"/>
      <c r="C94" s="311"/>
      <c r="D94" s="311"/>
      <c r="E94" s="17"/>
      <c r="F94" s="17"/>
      <c r="G94" s="17"/>
      <c r="H94" s="17"/>
    </row>
    <row r="95" spans="1:8" ht="14.45" customHeight="1" x14ac:dyDescent="0.25">
      <c r="A95" s="311" t="s">
        <v>310</v>
      </c>
      <c r="B95" s="311"/>
      <c r="C95" s="311"/>
      <c r="D95" s="311"/>
      <c r="E95" s="17"/>
      <c r="F95" s="17"/>
      <c r="G95" s="17"/>
      <c r="H95" s="17"/>
    </row>
    <row r="96" spans="1:8" ht="18" customHeight="1" x14ac:dyDescent="0.25">
      <c r="A96" s="311" t="s">
        <v>311</v>
      </c>
      <c r="B96" s="311"/>
      <c r="C96" s="311"/>
      <c r="D96" s="311"/>
      <c r="E96" s="17"/>
      <c r="F96" s="17"/>
      <c r="G96" s="17"/>
      <c r="H96" s="17"/>
    </row>
    <row r="97" spans="1:9" x14ac:dyDescent="0.25">
      <c r="A97" s="11"/>
      <c r="B97" s="11"/>
      <c r="C97" s="11"/>
      <c r="D97" s="11"/>
    </row>
    <row r="98" spans="1:9" x14ac:dyDescent="0.25">
      <c r="A98" s="331" t="s">
        <v>43</v>
      </c>
      <c r="B98" s="331"/>
      <c r="C98" s="331"/>
      <c r="D98" s="331"/>
    </row>
    <row r="99" spans="1:9" x14ac:dyDescent="0.25">
      <c r="A99" s="11"/>
      <c r="B99" s="11"/>
      <c r="C99" s="11"/>
      <c r="D99" s="11"/>
    </row>
    <row r="100" spans="1:9" x14ac:dyDescent="0.25">
      <c r="A100" s="98">
        <v>2</v>
      </c>
      <c r="B100" s="98" t="s">
        <v>44</v>
      </c>
      <c r="C100" s="340" t="s">
        <v>14</v>
      </c>
      <c r="D100" s="340"/>
    </row>
    <row r="101" spans="1:9" x14ac:dyDescent="0.25">
      <c r="A101" s="99" t="s">
        <v>27</v>
      </c>
      <c r="B101" s="14" t="s">
        <v>28</v>
      </c>
      <c r="C101" s="341">
        <f>D52</f>
        <v>459.33315999999996</v>
      </c>
      <c r="D101" s="341"/>
    </row>
    <row r="102" spans="1:9" x14ac:dyDescent="0.25">
      <c r="A102" s="99" t="s">
        <v>32</v>
      </c>
      <c r="B102" s="14" t="s">
        <v>33</v>
      </c>
      <c r="C102" s="334">
        <f>D69</f>
        <v>996.28388288000019</v>
      </c>
      <c r="D102" s="334"/>
    </row>
    <row r="103" spans="1:9" x14ac:dyDescent="0.25">
      <c r="A103" s="99" t="s">
        <v>41</v>
      </c>
      <c r="B103" s="14" t="s">
        <v>306</v>
      </c>
      <c r="C103" s="334">
        <f>D90</f>
        <v>365.81599999999997</v>
      </c>
      <c r="D103" s="334"/>
    </row>
    <row r="104" spans="1:9" x14ac:dyDescent="0.25">
      <c r="A104" s="335" t="s">
        <v>2</v>
      </c>
      <c r="B104" s="336"/>
      <c r="C104" s="337">
        <f>SUM(C101:C103)</f>
        <v>1821.4330428800001</v>
      </c>
      <c r="D104" s="337"/>
      <c r="G104" s="42"/>
    </row>
    <row r="105" spans="1:9" x14ac:dyDescent="0.25">
      <c r="A105" s="11"/>
      <c r="B105" s="11"/>
      <c r="C105" s="11"/>
      <c r="D105" s="11"/>
    </row>
    <row r="106" spans="1:9" x14ac:dyDescent="0.25">
      <c r="A106" s="11"/>
      <c r="B106" s="11"/>
      <c r="C106" s="11"/>
      <c r="D106" s="11"/>
    </row>
    <row r="107" spans="1:9" x14ac:dyDescent="0.25">
      <c r="A107" s="323" t="s">
        <v>45</v>
      </c>
      <c r="B107" s="323"/>
      <c r="C107" s="323"/>
      <c r="D107" s="323"/>
    </row>
    <row r="108" spans="1:9" x14ac:dyDescent="0.25">
      <c r="A108" s="43"/>
      <c r="B108" s="43"/>
      <c r="C108" s="43"/>
      <c r="D108" s="43"/>
    </row>
    <row r="109" spans="1:9" x14ac:dyDescent="0.25">
      <c r="A109" s="338" t="s">
        <v>210</v>
      </c>
      <c r="B109" s="338"/>
      <c r="C109" s="44">
        <f>C36+C104-SUM(D61:D67)</f>
        <v>3289.6926128000005</v>
      </c>
      <c r="D109" s="17"/>
    </row>
    <row r="110" spans="1:9" x14ac:dyDescent="0.25">
      <c r="A110" s="339" t="s">
        <v>211</v>
      </c>
      <c r="B110" s="339"/>
      <c r="C110" s="44">
        <f>C36+C104</f>
        <v>4069.3930428800004</v>
      </c>
      <c r="D110" s="17"/>
    </row>
    <row r="111" spans="1:9" x14ac:dyDescent="0.25">
      <c r="A111" s="98">
        <v>3</v>
      </c>
      <c r="B111" s="98" t="s">
        <v>46</v>
      </c>
      <c r="C111" s="98" t="s">
        <v>71</v>
      </c>
      <c r="D111" s="98" t="s">
        <v>14</v>
      </c>
      <c r="F111" s="45"/>
      <c r="H111" s="46"/>
    </row>
    <row r="112" spans="1:9" x14ac:dyDescent="0.25">
      <c r="A112" s="99" t="s">
        <v>15</v>
      </c>
      <c r="B112" s="47" t="s">
        <v>47</v>
      </c>
      <c r="C112" s="48">
        <f>5%*1/12</f>
        <v>4.1666666666666666E-3</v>
      </c>
      <c r="D112" s="20">
        <f>C109*C112</f>
        <v>13.707052553333336</v>
      </c>
      <c r="F112" s="31"/>
      <c r="I112" s="49"/>
    </row>
    <row r="113" spans="1:8" x14ac:dyDescent="0.25">
      <c r="A113" s="99" t="s">
        <v>16</v>
      </c>
      <c r="B113" s="47" t="s">
        <v>48</v>
      </c>
      <c r="C113" s="48">
        <f>8%*C112</f>
        <v>3.3333333333333332E-4</v>
      </c>
      <c r="D113" s="20">
        <f>C109*C113</f>
        <v>1.0965642042666668</v>
      </c>
      <c r="E113" s="31"/>
    </row>
    <row r="114" spans="1:8" x14ac:dyDescent="0.25">
      <c r="A114" s="99" t="s">
        <v>17</v>
      </c>
      <c r="B114" s="47" t="s">
        <v>49</v>
      </c>
      <c r="C114" s="48">
        <v>0.02</v>
      </c>
      <c r="D114" s="20">
        <f>C114*D112</f>
        <v>0.2741410510666667</v>
      </c>
      <c r="F114" s="31"/>
    </row>
    <row r="115" spans="1:8" x14ac:dyDescent="0.25">
      <c r="A115" s="99" t="s">
        <v>19</v>
      </c>
      <c r="B115" s="47" t="s">
        <v>50</v>
      </c>
      <c r="C115" s="48">
        <f>7/30/12</f>
        <v>1.9444444444444445E-2</v>
      </c>
      <c r="D115" s="20">
        <f>C110*C115</f>
        <v>79.127086944888902</v>
      </c>
    </row>
    <row r="116" spans="1:8" ht="31.5" x14ac:dyDescent="0.25">
      <c r="A116" s="99" t="s">
        <v>20</v>
      </c>
      <c r="B116" s="47" t="s">
        <v>84</v>
      </c>
      <c r="C116" s="48">
        <f>C69*C115</f>
        <v>7.1555555555555565E-3</v>
      </c>
      <c r="D116" s="20">
        <f>C110*C116</f>
        <v>29.118767995719118</v>
      </c>
      <c r="F116" s="49"/>
    </row>
    <row r="117" spans="1:8" x14ac:dyDescent="0.25">
      <c r="A117" s="99" t="s">
        <v>22</v>
      </c>
      <c r="B117" s="47" t="s">
        <v>51</v>
      </c>
      <c r="C117" s="48">
        <v>0.02</v>
      </c>
      <c r="D117" s="20">
        <f>D115*C117</f>
        <v>1.582541738897778</v>
      </c>
      <c r="F117" s="31"/>
    </row>
    <row r="118" spans="1:8" x14ac:dyDescent="0.25">
      <c r="A118" s="327" t="s">
        <v>2</v>
      </c>
      <c r="B118" s="327"/>
      <c r="C118" s="48">
        <f>SUM(C112:C117)</f>
        <v>7.1099999999999997E-2</v>
      </c>
      <c r="D118" s="22">
        <f>SUM(D112:D117)</f>
        <v>124.90615448817248</v>
      </c>
    </row>
    <row r="119" spans="1:8" ht="15.75" customHeight="1" x14ac:dyDescent="0.25">
      <c r="A119" s="318" t="s">
        <v>187</v>
      </c>
      <c r="B119" s="318"/>
      <c r="C119" s="318"/>
      <c r="D119" s="318"/>
    </row>
    <row r="120" spans="1:8" ht="28.5" customHeight="1" x14ac:dyDescent="0.25">
      <c r="A120" s="322" t="s">
        <v>212</v>
      </c>
      <c r="B120" s="322"/>
      <c r="C120" s="322"/>
      <c r="D120" s="322"/>
      <c r="E120" s="17"/>
      <c r="F120" s="17"/>
      <c r="G120" s="17"/>
      <c r="H120" s="17"/>
    </row>
    <row r="121" spans="1:8" ht="31.5" customHeight="1" x14ac:dyDescent="0.25">
      <c r="A121" s="311" t="s">
        <v>213</v>
      </c>
      <c r="B121" s="311"/>
      <c r="C121" s="311"/>
      <c r="D121" s="311"/>
      <c r="E121" s="17"/>
      <c r="F121" s="17"/>
      <c r="G121" s="17"/>
      <c r="H121" s="17"/>
    </row>
    <row r="122" spans="1:8" ht="41.25" customHeight="1" x14ac:dyDescent="0.25">
      <c r="A122" s="311" t="s">
        <v>214</v>
      </c>
      <c r="B122" s="311"/>
      <c r="C122" s="311"/>
      <c r="D122" s="311"/>
      <c r="E122" s="17"/>
      <c r="F122" s="17"/>
      <c r="G122" s="17"/>
      <c r="H122" s="17"/>
    </row>
    <row r="123" spans="1:8" ht="30.6" customHeight="1" x14ac:dyDescent="0.25">
      <c r="A123" s="332" t="s">
        <v>215</v>
      </c>
      <c r="B123" s="332"/>
      <c r="C123" s="332"/>
      <c r="D123" s="332"/>
    </row>
    <row r="124" spans="1:8" x14ac:dyDescent="0.25">
      <c r="A124" s="11"/>
      <c r="B124" s="11"/>
      <c r="C124" s="11"/>
      <c r="D124" s="11"/>
    </row>
    <row r="125" spans="1:8" ht="14.45" customHeight="1" x14ac:dyDescent="0.25">
      <c r="A125" s="323" t="s">
        <v>52</v>
      </c>
      <c r="B125" s="323"/>
      <c r="C125" s="323"/>
      <c r="D125" s="323"/>
    </row>
    <row r="126" spans="1:8" ht="14.45" customHeight="1" x14ac:dyDescent="0.25">
      <c r="A126" s="318" t="s">
        <v>187</v>
      </c>
      <c r="B126" s="318"/>
      <c r="C126" s="318"/>
      <c r="D126" s="318"/>
    </row>
    <row r="127" spans="1:8" ht="30.6" customHeight="1" x14ac:dyDescent="0.25">
      <c r="A127" s="342" t="s">
        <v>216</v>
      </c>
      <c r="B127" s="342"/>
      <c r="C127" s="342"/>
      <c r="D127" s="342"/>
    </row>
    <row r="128" spans="1:8" x14ac:dyDescent="0.25">
      <c r="A128" s="11"/>
      <c r="B128" s="11"/>
      <c r="C128" s="11"/>
      <c r="D128" s="11"/>
    </row>
    <row r="129" spans="1:10" x14ac:dyDescent="0.25">
      <c r="A129" s="331" t="s">
        <v>53</v>
      </c>
      <c r="B129" s="331"/>
      <c r="C129" s="331"/>
      <c r="D129" s="331"/>
    </row>
    <row r="130" spans="1:10" x14ac:dyDescent="0.25">
      <c r="A130" s="4"/>
      <c r="B130" s="4"/>
      <c r="C130" s="4"/>
      <c r="D130" s="4"/>
    </row>
    <row r="131" spans="1:10" x14ac:dyDescent="0.25">
      <c r="A131" s="343" t="s">
        <v>217</v>
      </c>
      <c r="B131" s="343"/>
      <c r="C131" s="25">
        <f>C36+C104+D118</f>
        <v>4194.2991973681728</v>
      </c>
      <c r="D131" s="11"/>
    </row>
    <row r="132" spans="1:10" x14ac:dyDescent="0.25">
      <c r="A132" s="98" t="s">
        <v>54</v>
      </c>
      <c r="B132" s="98" t="s">
        <v>55</v>
      </c>
      <c r="C132" s="98" t="s">
        <v>218</v>
      </c>
      <c r="D132" s="98" t="s">
        <v>14</v>
      </c>
    </row>
    <row r="133" spans="1:10" x14ac:dyDescent="0.25">
      <c r="A133" s="50" t="s">
        <v>15</v>
      </c>
      <c r="B133" s="51" t="s">
        <v>219</v>
      </c>
      <c r="C133" s="19">
        <f>1/12/12</f>
        <v>6.9444444444444441E-3</v>
      </c>
      <c r="D133" s="52">
        <f>$C$131*C133</f>
        <v>29.127077759501198</v>
      </c>
    </row>
    <row r="134" spans="1:10" x14ac:dyDescent="0.25">
      <c r="A134" s="50" t="s">
        <v>16</v>
      </c>
      <c r="B134" s="51" t="s">
        <v>55</v>
      </c>
      <c r="C134" s="19">
        <f>((1/30/12))</f>
        <v>2.7777777777777779E-3</v>
      </c>
      <c r="D134" s="52">
        <f t="shared" ref="D134:D139" si="1">$C$131*C134</f>
        <v>11.650831103800481</v>
      </c>
    </row>
    <row r="135" spans="1:10" x14ac:dyDescent="0.25">
      <c r="A135" s="50" t="s">
        <v>17</v>
      </c>
      <c r="B135" s="51" t="s">
        <v>220</v>
      </c>
      <c r="C135" s="19">
        <v>2.9999999999999997E-4</v>
      </c>
      <c r="D135" s="52">
        <f t="shared" si="1"/>
        <v>1.2582897592104518</v>
      </c>
    </row>
    <row r="136" spans="1:10" x14ac:dyDescent="0.25">
      <c r="A136" s="50" t="s">
        <v>19</v>
      </c>
      <c r="B136" s="51" t="s">
        <v>221</v>
      </c>
      <c r="C136" s="19">
        <v>2.0000000000000001E-4</v>
      </c>
      <c r="D136" s="52">
        <f t="shared" si="1"/>
        <v>0.83885983947363463</v>
      </c>
    </row>
    <row r="137" spans="1:10" x14ac:dyDescent="0.25">
      <c r="A137" s="50" t="s">
        <v>20</v>
      </c>
      <c r="B137" s="51" t="s">
        <v>222</v>
      </c>
      <c r="C137" s="19">
        <v>1.9699999999999999E-4</v>
      </c>
      <c r="D137" s="52">
        <f t="shared" si="1"/>
        <v>0.82627694188153</v>
      </c>
    </row>
    <row r="138" spans="1:10" x14ac:dyDescent="0.25">
      <c r="A138" s="50" t="s">
        <v>22</v>
      </c>
      <c r="B138" s="51" t="s">
        <v>223</v>
      </c>
      <c r="C138" s="19">
        <f>(5/30)/12</f>
        <v>1.3888888888888888E-2</v>
      </c>
      <c r="D138" s="52">
        <f t="shared" si="1"/>
        <v>58.254155519002396</v>
      </c>
    </row>
    <row r="139" spans="1:10" x14ac:dyDescent="0.25">
      <c r="A139" s="50" t="s">
        <v>23</v>
      </c>
      <c r="B139" s="51" t="s">
        <v>24</v>
      </c>
      <c r="C139" s="19"/>
      <c r="D139" s="52">
        <f t="shared" si="1"/>
        <v>0</v>
      </c>
    </row>
    <row r="140" spans="1:10" x14ac:dyDescent="0.25">
      <c r="A140" s="335" t="s">
        <v>224</v>
      </c>
      <c r="B140" s="344"/>
      <c r="C140" s="336"/>
      <c r="D140" s="22">
        <f>SUM(D133:D139)</f>
        <v>101.95549092286969</v>
      </c>
    </row>
    <row r="141" spans="1:10" ht="15.75" customHeight="1" x14ac:dyDescent="0.25">
      <c r="A141" s="318" t="s">
        <v>187</v>
      </c>
      <c r="B141" s="318"/>
      <c r="C141" s="318"/>
      <c r="D141" s="318"/>
    </row>
    <row r="142" spans="1:10" ht="15.75" customHeight="1" x14ac:dyDescent="0.25">
      <c r="A142" s="311" t="s">
        <v>225</v>
      </c>
      <c r="B142" s="311"/>
      <c r="C142" s="311"/>
      <c r="D142" s="311"/>
      <c r="E142" s="53"/>
      <c r="F142" s="53"/>
      <c r="G142" s="53"/>
      <c r="H142" s="53"/>
      <c r="I142" s="53"/>
      <c r="J142" s="53"/>
    </row>
    <row r="143" spans="1:10" ht="59.1" customHeight="1" x14ac:dyDescent="0.25">
      <c r="A143" s="311" t="s">
        <v>226</v>
      </c>
      <c r="B143" s="311"/>
      <c r="C143" s="311"/>
      <c r="D143" s="311"/>
      <c r="E143" s="53"/>
      <c r="F143" s="53"/>
      <c r="G143" s="53"/>
      <c r="H143" s="53"/>
      <c r="I143" s="53"/>
      <c r="J143" s="53"/>
    </row>
    <row r="144" spans="1:10" ht="30.6" customHeight="1" x14ac:dyDescent="0.25">
      <c r="A144" s="311" t="s">
        <v>227</v>
      </c>
      <c r="B144" s="311"/>
      <c r="C144" s="311"/>
      <c r="D144" s="311"/>
      <c r="E144" s="54"/>
      <c r="F144" s="54"/>
      <c r="G144" s="54"/>
      <c r="H144" s="54"/>
      <c r="I144" s="54"/>
      <c r="J144" s="54"/>
    </row>
    <row r="145" spans="1:10" ht="25.5" customHeight="1" x14ac:dyDescent="0.25">
      <c r="A145" s="311" t="s">
        <v>228</v>
      </c>
      <c r="B145" s="311"/>
      <c r="C145" s="311"/>
      <c r="D145" s="311"/>
      <c r="E145" s="53"/>
      <c r="F145" s="53"/>
      <c r="G145" s="53"/>
      <c r="H145" s="53"/>
      <c r="I145" s="53"/>
      <c r="J145" s="53"/>
    </row>
    <row r="146" spans="1:10" ht="48.75" customHeight="1" x14ac:dyDescent="0.25">
      <c r="A146" s="311" t="s">
        <v>229</v>
      </c>
      <c r="B146" s="311"/>
      <c r="C146" s="311"/>
      <c r="D146" s="311"/>
      <c r="E146" s="54"/>
      <c r="F146" s="54"/>
      <c r="G146" s="54"/>
      <c r="H146" s="54"/>
      <c r="I146" s="54"/>
      <c r="J146" s="54"/>
    </row>
    <row r="147" spans="1:10" ht="30.6" customHeight="1" x14ac:dyDescent="0.25">
      <c r="A147" s="311" t="s">
        <v>230</v>
      </c>
      <c r="B147" s="311"/>
      <c r="C147" s="311"/>
      <c r="D147" s="311"/>
      <c r="E147" s="54"/>
      <c r="F147" s="54"/>
      <c r="G147" s="54"/>
      <c r="H147" s="54"/>
      <c r="I147" s="54"/>
      <c r="J147" s="54"/>
    </row>
    <row r="148" spans="1:10" ht="30.6" customHeight="1" x14ac:dyDescent="0.25">
      <c r="A148" s="311" t="s">
        <v>231</v>
      </c>
      <c r="B148" s="311"/>
      <c r="C148" s="311"/>
      <c r="D148" s="311"/>
      <c r="E148" s="54"/>
      <c r="F148" s="54"/>
      <c r="G148" s="54"/>
      <c r="H148" s="54"/>
      <c r="I148" s="54"/>
      <c r="J148" s="54"/>
    </row>
    <row r="149" spans="1:10" ht="30" customHeight="1" x14ac:dyDescent="0.25">
      <c r="A149" s="311" t="s">
        <v>232</v>
      </c>
      <c r="B149" s="311"/>
      <c r="C149" s="311"/>
      <c r="D149" s="311"/>
      <c r="E149" s="54"/>
      <c r="F149" s="54"/>
      <c r="G149" s="54"/>
      <c r="H149" s="54"/>
      <c r="I149" s="54"/>
      <c r="J149" s="54"/>
    </row>
    <row r="150" spans="1:10" ht="31.5" customHeight="1" x14ac:dyDescent="0.25">
      <c r="A150" s="311" t="s">
        <v>233</v>
      </c>
      <c r="B150" s="311"/>
      <c r="C150" s="311"/>
      <c r="D150" s="311"/>
    </row>
    <row r="151" spans="1:10" ht="31.5" customHeight="1" x14ac:dyDescent="0.25">
      <c r="A151" s="332" t="s">
        <v>234</v>
      </c>
      <c r="B151" s="332"/>
      <c r="C151" s="332"/>
      <c r="D151" s="332"/>
    </row>
    <row r="152" spans="1:10" ht="31.5" customHeight="1" x14ac:dyDescent="0.25">
      <c r="A152" s="101"/>
      <c r="B152" s="101"/>
      <c r="C152" s="101"/>
      <c r="D152" s="101"/>
    </row>
    <row r="153" spans="1:10" x14ac:dyDescent="0.25">
      <c r="A153" s="345" t="s">
        <v>56</v>
      </c>
      <c r="B153" s="345"/>
      <c r="C153" s="345"/>
      <c r="D153" s="345"/>
    </row>
    <row r="154" spans="1:10" x14ac:dyDescent="0.25">
      <c r="A154" s="346" t="s">
        <v>235</v>
      </c>
      <c r="B154" s="346"/>
      <c r="C154" s="107"/>
      <c r="D154" s="107"/>
    </row>
    <row r="155" spans="1:10" x14ac:dyDescent="0.25">
      <c r="A155" s="57" t="s">
        <v>57</v>
      </c>
      <c r="B155" s="57" t="s">
        <v>58</v>
      </c>
      <c r="C155" s="347" t="s">
        <v>14</v>
      </c>
      <c r="D155" s="348"/>
    </row>
    <row r="156" spans="1:10" x14ac:dyDescent="0.25">
      <c r="A156" s="58" t="s">
        <v>15</v>
      </c>
      <c r="B156" s="59" t="s">
        <v>85</v>
      </c>
      <c r="C156" s="349"/>
      <c r="D156" s="350"/>
    </row>
    <row r="157" spans="1:10" x14ac:dyDescent="0.25">
      <c r="A157" s="349" t="s">
        <v>2</v>
      </c>
      <c r="B157" s="350"/>
      <c r="C157" s="349"/>
      <c r="D157" s="350"/>
    </row>
    <row r="158" spans="1:10" x14ac:dyDescent="0.25">
      <c r="A158" s="11"/>
      <c r="B158" s="11"/>
      <c r="C158" s="11"/>
      <c r="D158" s="11"/>
    </row>
    <row r="159" spans="1:10" x14ac:dyDescent="0.25">
      <c r="A159" s="351" t="s">
        <v>59</v>
      </c>
      <c r="B159" s="351"/>
      <c r="C159" s="351"/>
      <c r="D159" s="351"/>
    </row>
    <row r="160" spans="1:10" x14ac:dyDescent="0.25">
      <c r="A160" s="18"/>
      <c r="B160" s="11"/>
      <c r="C160" s="11"/>
      <c r="D160" s="11"/>
    </row>
    <row r="161" spans="1:4" x14ac:dyDescent="0.25">
      <c r="A161" s="98">
        <v>4</v>
      </c>
      <c r="B161" s="98" t="s">
        <v>60</v>
      </c>
      <c r="C161" s="340" t="s">
        <v>14</v>
      </c>
      <c r="D161" s="340"/>
    </row>
    <row r="162" spans="1:4" x14ac:dyDescent="0.25">
      <c r="A162" s="99" t="s">
        <v>54</v>
      </c>
      <c r="B162" s="14" t="s">
        <v>86</v>
      </c>
      <c r="C162" s="334">
        <f>D140</f>
        <v>101.95549092286969</v>
      </c>
      <c r="D162" s="334"/>
    </row>
    <row r="163" spans="1:4" x14ac:dyDescent="0.25">
      <c r="A163" s="99" t="s">
        <v>57</v>
      </c>
      <c r="B163" s="14" t="s">
        <v>236</v>
      </c>
      <c r="C163" s="334">
        <f>C157</f>
        <v>0</v>
      </c>
      <c r="D163" s="334"/>
    </row>
    <row r="164" spans="1:4" x14ac:dyDescent="0.25">
      <c r="A164" s="327" t="s">
        <v>2</v>
      </c>
      <c r="B164" s="327"/>
      <c r="C164" s="337">
        <f>SUM(C162:C162)</f>
        <v>101.95549092286969</v>
      </c>
      <c r="D164" s="337"/>
    </row>
    <row r="165" spans="1:4" x14ac:dyDescent="0.25">
      <c r="A165" s="11"/>
      <c r="B165" s="11"/>
      <c r="C165" s="11"/>
      <c r="D165" s="11"/>
    </row>
    <row r="166" spans="1:4" x14ac:dyDescent="0.25">
      <c r="A166" s="11"/>
      <c r="B166" s="11"/>
      <c r="C166" s="11"/>
      <c r="D166" s="11"/>
    </row>
    <row r="167" spans="1:4" x14ac:dyDescent="0.25">
      <c r="A167" s="323" t="s">
        <v>61</v>
      </c>
      <c r="B167" s="323"/>
      <c r="C167" s="323"/>
      <c r="D167" s="323"/>
    </row>
    <row r="168" spans="1:4" x14ac:dyDescent="0.25">
      <c r="A168" s="11"/>
      <c r="B168" s="11"/>
      <c r="C168" s="11"/>
      <c r="D168" s="11"/>
    </row>
    <row r="169" spans="1:4" x14ac:dyDescent="0.25">
      <c r="A169" s="98">
        <v>5</v>
      </c>
      <c r="B169" s="98" t="s">
        <v>7</v>
      </c>
      <c r="C169" s="340" t="s">
        <v>14</v>
      </c>
      <c r="D169" s="340"/>
    </row>
    <row r="170" spans="1:4" x14ac:dyDescent="0.25">
      <c r="A170" s="37" t="s">
        <v>15</v>
      </c>
      <c r="B170" s="51" t="s">
        <v>371</v>
      </c>
      <c r="C170" s="353">
        <v>123.56</v>
      </c>
      <c r="D170" s="353"/>
    </row>
    <row r="171" spans="1:4" x14ac:dyDescent="0.25">
      <c r="A171" s="37" t="s">
        <v>16</v>
      </c>
      <c r="B171" s="51" t="s">
        <v>62</v>
      </c>
      <c r="C171" s="353">
        <v>0</v>
      </c>
      <c r="D171" s="353"/>
    </row>
    <row r="172" spans="1:4" x14ac:dyDescent="0.25">
      <c r="A172" s="37" t="s">
        <v>17</v>
      </c>
      <c r="B172" s="51" t="s">
        <v>249</v>
      </c>
      <c r="C172" s="353">
        <f>Equipamentos!G93</f>
        <v>44.463638095238089</v>
      </c>
      <c r="D172" s="353"/>
    </row>
    <row r="173" spans="1:4" x14ac:dyDescent="0.25">
      <c r="A173" s="37" t="s">
        <v>19</v>
      </c>
      <c r="B173" s="51" t="s">
        <v>458</v>
      </c>
      <c r="C173" s="353">
        <v>103.7</v>
      </c>
      <c r="D173" s="353"/>
    </row>
    <row r="174" spans="1:4" x14ac:dyDescent="0.25">
      <c r="A174" s="335" t="s">
        <v>39</v>
      </c>
      <c r="B174" s="336"/>
      <c r="C174" s="355">
        <f>SUM(C170:C173)</f>
        <v>271.72363809523807</v>
      </c>
      <c r="D174" s="355"/>
    </row>
    <row r="175" spans="1:4" ht="15.75" customHeight="1" x14ac:dyDescent="0.25">
      <c r="A175" s="318" t="s">
        <v>187</v>
      </c>
      <c r="B175" s="318"/>
      <c r="C175" s="318"/>
      <c r="D175" s="318"/>
    </row>
    <row r="176" spans="1:4" ht="32.1" customHeight="1" x14ac:dyDescent="0.25">
      <c r="A176" s="311" t="s">
        <v>300</v>
      </c>
      <c r="B176" s="311"/>
      <c r="C176" s="311"/>
      <c r="D176" s="311"/>
    </row>
    <row r="177" spans="1:10" ht="15" customHeight="1" x14ac:dyDescent="0.25">
      <c r="A177" s="311" t="s">
        <v>313</v>
      </c>
      <c r="B177" s="311"/>
      <c r="C177" s="311"/>
      <c r="D177" s="311"/>
      <c r="E177" s="53"/>
      <c r="F177" s="53"/>
      <c r="G177" s="53"/>
      <c r="H177" s="53"/>
      <c r="I177" s="53"/>
      <c r="J177" s="53"/>
    </row>
    <row r="178" spans="1:10" ht="30.6" customHeight="1" x14ac:dyDescent="0.25">
      <c r="A178" s="311" t="s">
        <v>238</v>
      </c>
      <c r="B178" s="311"/>
      <c r="C178" s="311"/>
      <c r="D178" s="311"/>
      <c r="E178" s="60"/>
      <c r="F178" s="60"/>
      <c r="G178" s="60"/>
      <c r="H178" s="60"/>
      <c r="I178" s="60"/>
      <c r="J178" s="60"/>
    </row>
    <row r="179" spans="1:10" ht="31.5" customHeight="1" x14ac:dyDescent="0.25">
      <c r="A179" s="311" t="s">
        <v>239</v>
      </c>
      <c r="B179" s="311"/>
      <c r="C179" s="311"/>
      <c r="D179" s="311"/>
      <c r="E179" s="53"/>
      <c r="F179" s="53"/>
      <c r="G179" s="53"/>
      <c r="H179" s="53"/>
      <c r="I179" s="53"/>
      <c r="J179" s="53"/>
    </row>
    <row r="180" spans="1:10" x14ac:dyDescent="0.25">
      <c r="A180" s="11"/>
      <c r="B180" s="11"/>
      <c r="C180" s="11"/>
      <c r="D180" s="11"/>
    </row>
    <row r="181" spans="1:10" x14ac:dyDescent="0.25">
      <c r="A181" s="323" t="s">
        <v>63</v>
      </c>
      <c r="B181" s="323"/>
      <c r="C181" s="323"/>
      <c r="D181" s="323"/>
    </row>
    <row r="182" spans="1:10" x14ac:dyDescent="0.25">
      <c r="A182" s="43"/>
      <c r="B182" s="43"/>
      <c r="C182" s="43"/>
      <c r="D182" s="43"/>
    </row>
    <row r="183" spans="1:10" x14ac:dyDescent="0.25">
      <c r="A183" s="43"/>
      <c r="B183" s="330" t="s">
        <v>240</v>
      </c>
      <c r="C183" s="330"/>
      <c r="D183" s="25">
        <f>C36+C104+D118+C164+C174</f>
        <v>4567.978326386281</v>
      </c>
    </row>
    <row r="184" spans="1:10" x14ac:dyDescent="0.25">
      <c r="A184" s="43"/>
      <c r="B184" s="330" t="s">
        <v>241</v>
      </c>
      <c r="C184" s="330"/>
      <c r="D184" s="25">
        <f>D183+D187</f>
        <v>4567.978326386281</v>
      </c>
    </row>
    <row r="185" spans="1:10" x14ac:dyDescent="0.25">
      <c r="A185" s="43"/>
      <c r="B185" s="356" t="s">
        <v>242</v>
      </c>
      <c r="C185" s="356"/>
      <c r="D185" s="25">
        <f>(D184+D188)/(1-C189)</f>
        <v>4567.978326386281</v>
      </c>
    </row>
    <row r="186" spans="1:10" ht="14.45" customHeight="1" x14ac:dyDescent="0.25">
      <c r="A186" s="98">
        <v>6</v>
      </c>
      <c r="B186" s="98" t="s">
        <v>8</v>
      </c>
      <c r="C186" s="98" t="s">
        <v>34</v>
      </c>
      <c r="D186" s="98" t="s">
        <v>14</v>
      </c>
    </row>
    <row r="187" spans="1:10" x14ac:dyDescent="0.25">
      <c r="A187" s="99" t="s">
        <v>15</v>
      </c>
      <c r="B187" s="14" t="s">
        <v>9</v>
      </c>
      <c r="C187" s="48">
        <v>0</v>
      </c>
      <c r="D187" s="61">
        <f>D183*C187</f>
        <v>0</v>
      </c>
      <c r="E187" s="1" t="s">
        <v>353</v>
      </c>
    </row>
    <row r="188" spans="1:10" x14ac:dyDescent="0.25">
      <c r="A188" s="99" t="s">
        <v>16</v>
      </c>
      <c r="B188" s="14" t="s">
        <v>250</v>
      </c>
      <c r="C188" s="48">
        <v>0</v>
      </c>
      <c r="D188" s="61">
        <f>D184*C188</f>
        <v>0</v>
      </c>
    </row>
    <row r="189" spans="1:10" x14ac:dyDescent="0.25">
      <c r="A189" s="99" t="s">
        <v>17</v>
      </c>
      <c r="B189" s="14" t="s">
        <v>10</v>
      </c>
      <c r="C189" s="48">
        <v>0</v>
      </c>
      <c r="D189" s="61"/>
    </row>
    <row r="190" spans="1:10" x14ac:dyDescent="0.25">
      <c r="A190" s="99"/>
      <c r="B190" s="14" t="s">
        <v>75</v>
      </c>
      <c r="C190" s="48">
        <v>0</v>
      </c>
      <c r="D190" s="61">
        <f>D185*C190</f>
        <v>0</v>
      </c>
    </row>
    <row r="191" spans="1:10" x14ac:dyDescent="0.25">
      <c r="A191" s="99"/>
      <c r="B191" s="14" t="s">
        <v>76</v>
      </c>
      <c r="C191" s="48">
        <v>0</v>
      </c>
      <c r="D191" s="61">
        <f>D185*C191</f>
        <v>0</v>
      </c>
    </row>
    <row r="192" spans="1:10" x14ac:dyDescent="0.25">
      <c r="A192" s="99"/>
      <c r="B192" s="14" t="s">
        <v>73</v>
      </c>
      <c r="C192" s="48"/>
      <c r="D192" s="61">
        <f>D185*C192</f>
        <v>0</v>
      </c>
    </row>
    <row r="193" spans="1:10" x14ac:dyDescent="0.25">
      <c r="A193" s="99"/>
      <c r="B193" s="14" t="s">
        <v>74</v>
      </c>
      <c r="C193" s="48">
        <v>0</v>
      </c>
      <c r="D193" s="61">
        <f>D185*C193</f>
        <v>0</v>
      </c>
    </row>
    <row r="194" spans="1:10" ht="19.5" customHeight="1" x14ac:dyDescent="0.25">
      <c r="A194" s="99"/>
      <c r="B194" s="14" t="s">
        <v>243</v>
      </c>
      <c r="C194" s="48"/>
      <c r="D194" s="61"/>
    </row>
    <row r="195" spans="1:10" x14ac:dyDescent="0.25">
      <c r="A195" s="357" t="s">
        <v>6</v>
      </c>
      <c r="B195" s="357"/>
      <c r="C195" s="48"/>
      <c r="D195" s="61">
        <f>SUM(D187:D194)</f>
        <v>0</v>
      </c>
    </row>
    <row r="196" spans="1:10" x14ac:dyDescent="0.25">
      <c r="A196" s="358" t="s">
        <v>187</v>
      </c>
      <c r="B196" s="359"/>
      <c r="C196" s="359"/>
      <c r="D196" s="359"/>
    </row>
    <row r="197" spans="1:10" ht="24" customHeight="1" x14ac:dyDescent="0.25">
      <c r="A197" s="311" t="s">
        <v>315</v>
      </c>
      <c r="B197" s="311"/>
      <c r="C197" s="311"/>
      <c r="D197" s="311"/>
      <c r="E197" s="54"/>
      <c r="F197" s="54"/>
      <c r="G197" s="54"/>
      <c r="H197" s="54"/>
      <c r="I197" s="54"/>
      <c r="J197" s="54"/>
    </row>
    <row r="198" spans="1:10" x14ac:dyDescent="0.25">
      <c r="A198" s="320" t="s">
        <v>251</v>
      </c>
      <c r="B198" s="320"/>
      <c r="C198" s="320"/>
      <c r="D198" s="320"/>
      <c r="E198" s="17"/>
      <c r="F198" s="17"/>
      <c r="G198" s="17"/>
      <c r="H198" s="17"/>
    </row>
    <row r="199" spans="1:10" x14ac:dyDescent="0.25">
      <c r="A199" s="97"/>
      <c r="B199" s="97"/>
      <c r="C199" s="97"/>
      <c r="D199" s="97"/>
      <c r="E199" s="17"/>
      <c r="F199" s="17"/>
      <c r="G199" s="17"/>
      <c r="H199" s="17"/>
    </row>
    <row r="200" spans="1:10" x14ac:dyDescent="0.25">
      <c r="A200" s="11"/>
      <c r="B200" s="11"/>
      <c r="C200" s="11"/>
      <c r="D200" s="11"/>
    </row>
    <row r="201" spans="1:10" x14ac:dyDescent="0.25">
      <c r="A201" s="323" t="s">
        <v>64</v>
      </c>
      <c r="B201" s="323"/>
      <c r="C201" s="323"/>
      <c r="D201" s="323"/>
    </row>
    <row r="202" spans="1:10" x14ac:dyDescent="0.25">
      <c r="A202" s="11"/>
      <c r="B202" s="11"/>
      <c r="C202" s="11"/>
      <c r="D202" s="11"/>
    </row>
    <row r="203" spans="1:10" x14ac:dyDescent="0.25">
      <c r="A203" s="98"/>
      <c r="B203" s="98" t="s">
        <v>65</v>
      </c>
      <c r="C203" s="340" t="s">
        <v>14</v>
      </c>
      <c r="D203" s="340"/>
    </row>
    <row r="204" spans="1:10" x14ac:dyDescent="0.25">
      <c r="A204" s="100" t="s">
        <v>15</v>
      </c>
      <c r="B204" s="14" t="s">
        <v>12</v>
      </c>
      <c r="C204" s="334">
        <f>C36</f>
        <v>2247.96</v>
      </c>
      <c r="D204" s="334"/>
    </row>
    <row r="205" spans="1:10" x14ac:dyDescent="0.25">
      <c r="A205" s="100" t="s">
        <v>16</v>
      </c>
      <c r="B205" s="14" t="s">
        <v>25</v>
      </c>
      <c r="C205" s="334">
        <f>C104</f>
        <v>1821.4330428800001</v>
      </c>
      <c r="D205" s="334"/>
    </row>
    <row r="206" spans="1:10" x14ac:dyDescent="0.25">
      <c r="A206" s="100" t="s">
        <v>17</v>
      </c>
      <c r="B206" s="14" t="s">
        <v>45</v>
      </c>
      <c r="C206" s="334">
        <f>D118</f>
        <v>124.90615448817248</v>
      </c>
      <c r="D206" s="334"/>
    </row>
    <row r="207" spans="1:10" x14ac:dyDescent="0.25">
      <c r="A207" s="100" t="s">
        <v>19</v>
      </c>
      <c r="B207" s="14" t="s">
        <v>52</v>
      </c>
      <c r="C207" s="334">
        <f>C164</f>
        <v>101.95549092286969</v>
      </c>
      <c r="D207" s="334"/>
    </row>
    <row r="208" spans="1:10" ht="14.45" customHeight="1" x14ac:dyDescent="0.25">
      <c r="A208" s="100" t="s">
        <v>20</v>
      </c>
      <c r="B208" s="14" t="s">
        <v>61</v>
      </c>
      <c r="C208" s="334">
        <f>C174</f>
        <v>271.72363809523807</v>
      </c>
      <c r="D208" s="334"/>
    </row>
    <row r="209" spans="1:4" x14ac:dyDescent="0.25">
      <c r="A209" s="335" t="s">
        <v>66</v>
      </c>
      <c r="B209" s="336"/>
      <c r="C209" s="337">
        <f>SUM(C204:C208)</f>
        <v>4567.978326386281</v>
      </c>
      <c r="D209" s="337"/>
    </row>
    <row r="210" spans="1:4" ht="14.45" customHeight="1" x14ac:dyDescent="0.25">
      <c r="A210" s="100" t="s">
        <v>22</v>
      </c>
      <c r="B210" s="14" t="s">
        <v>67</v>
      </c>
      <c r="C210" s="334">
        <f>D187</f>
        <v>0</v>
      </c>
      <c r="D210" s="334"/>
    </row>
    <row r="211" spans="1:4" ht="14.45" customHeight="1" x14ac:dyDescent="0.25">
      <c r="A211" s="335" t="s">
        <v>68</v>
      </c>
      <c r="B211" s="336"/>
      <c r="C211" s="337">
        <f>C209+C210</f>
        <v>4567.978326386281</v>
      </c>
      <c r="D211" s="337"/>
    </row>
    <row r="212" spans="1:4" ht="14.45" customHeight="1" x14ac:dyDescent="0.25">
      <c r="A212" s="335" t="s">
        <v>95</v>
      </c>
      <c r="B212" s="336"/>
      <c r="C212" s="360">
        <v>1</v>
      </c>
      <c r="D212" s="360"/>
    </row>
    <row r="213" spans="1:4" ht="14.45" customHeight="1" x14ac:dyDescent="0.25">
      <c r="A213" s="335" t="s">
        <v>96</v>
      </c>
      <c r="B213" s="336"/>
      <c r="C213" s="337">
        <f>C211*C212</f>
        <v>4567.978326386281</v>
      </c>
      <c r="D213" s="337"/>
    </row>
    <row r="214" spans="1:4" x14ac:dyDescent="0.25">
      <c r="A214" s="335" t="s">
        <v>92</v>
      </c>
      <c r="B214" s="336"/>
      <c r="C214" s="337">
        <f>C213*12</f>
        <v>54815.739916635372</v>
      </c>
      <c r="D214" s="337"/>
    </row>
  </sheetData>
  <mergeCells count="146">
    <mergeCell ref="C12:D12"/>
    <mergeCell ref="C13:D13"/>
    <mergeCell ref="C14:D14"/>
    <mergeCell ref="C15:D15"/>
    <mergeCell ref="C16:D16"/>
    <mergeCell ref="C17:D17"/>
    <mergeCell ref="A1:D1"/>
    <mergeCell ref="A2:D2"/>
    <mergeCell ref="A4:B4"/>
    <mergeCell ref="A6:D6"/>
    <mergeCell ref="A7:D8"/>
    <mergeCell ref="A10:D10"/>
    <mergeCell ref="A24:D24"/>
    <mergeCell ref="A25:D25"/>
    <mergeCell ref="A27:D27"/>
    <mergeCell ref="C29:D29"/>
    <mergeCell ref="C30:D30"/>
    <mergeCell ref="C31:D31"/>
    <mergeCell ref="C18:D18"/>
    <mergeCell ref="C19:D19"/>
    <mergeCell ref="A20:D20"/>
    <mergeCell ref="A21:D21"/>
    <mergeCell ref="A22:D22"/>
    <mergeCell ref="A23:D23"/>
    <mergeCell ref="A37:D37"/>
    <mergeCell ref="A38:D38"/>
    <mergeCell ref="A39:D39"/>
    <mergeCell ref="A41:D41"/>
    <mergeCell ref="A42:D42"/>
    <mergeCell ref="A43:D44"/>
    <mergeCell ref="C32:D32"/>
    <mergeCell ref="C33:D33"/>
    <mergeCell ref="C34:D34"/>
    <mergeCell ref="C35:D35"/>
    <mergeCell ref="A36:B36"/>
    <mergeCell ref="C36:D36"/>
    <mergeCell ref="A57:D57"/>
    <mergeCell ref="A59:B59"/>
    <mergeCell ref="A69:B69"/>
    <mergeCell ref="A70:D70"/>
    <mergeCell ref="A71:D71"/>
    <mergeCell ref="A72:D73"/>
    <mergeCell ref="A45:D45"/>
    <mergeCell ref="A47:D47"/>
    <mergeCell ref="A52:B52"/>
    <mergeCell ref="A53:D53"/>
    <mergeCell ref="A54:D54"/>
    <mergeCell ref="A55:D55"/>
    <mergeCell ref="A83:D83"/>
    <mergeCell ref="A90:C90"/>
    <mergeCell ref="A91:D91"/>
    <mergeCell ref="A92:D92"/>
    <mergeCell ref="A93:D93"/>
    <mergeCell ref="A94:D94"/>
    <mergeCell ref="A74:D75"/>
    <mergeCell ref="A76:D76"/>
    <mergeCell ref="A77:D78"/>
    <mergeCell ref="A79:D79"/>
    <mergeCell ref="A80:D80"/>
    <mergeCell ref="A81:D81"/>
    <mergeCell ref="C103:D103"/>
    <mergeCell ref="A104:B104"/>
    <mergeCell ref="C104:D104"/>
    <mergeCell ref="A107:D107"/>
    <mergeCell ref="A109:B109"/>
    <mergeCell ref="A110:B110"/>
    <mergeCell ref="A95:D95"/>
    <mergeCell ref="A96:D96"/>
    <mergeCell ref="A98:D98"/>
    <mergeCell ref="C100:D100"/>
    <mergeCell ref="C101:D101"/>
    <mergeCell ref="C102:D102"/>
    <mergeCell ref="A125:D125"/>
    <mergeCell ref="A126:D126"/>
    <mergeCell ref="A127:D127"/>
    <mergeCell ref="A129:D129"/>
    <mergeCell ref="A131:B131"/>
    <mergeCell ref="A140:C140"/>
    <mergeCell ref="A118:B118"/>
    <mergeCell ref="A119:D119"/>
    <mergeCell ref="A120:D120"/>
    <mergeCell ref="A121:D121"/>
    <mergeCell ref="A122:D122"/>
    <mergeCell ref="A123:D123"/>
    <mergeCell ref="A147:D147"/>
    <mergeCell ref="A148:D148"/>
    <mergeCell ref="A149:D149"/>
    <mergeCell ref="A150:D150"/>
    <mergeCell ref="A151:D151"/>
    <mergeCell ref="A153:D153"/>
    <mergeCell ref="A141:D141"/>
    <mergeCell ref="A142:D142"/>
    <mergeCell ref="A143:D143"/>
    <mergeCell ref="A144:D144"/>
    <mergeCell ref="A145:D145"/>
    <mergeCell ref="A146:D146"/>
    <mergeCell ref="C161:D161"/>
    <mergeCell ref="C162:D162"/>
    <mergeCell ref="C163:D163"/>
    <mergeCell ref="A164:B164"/>
    <mergeCell ref="C164:D164"/>
    <mergeCell ref="A167:D167"/>
    <mergeCell ref="A154:B154"/>
    <mergeCell ref="C155:D155"/>
    <mergeCell ref="C156:D156"/>
    <mergeCell ref="A157:B157"/>
    <mergeCell ref="C157:D157"/>
    <mergeCell ref="A159:D159"/>
    <mergeCell ref="A175:D175"/>
    <mergeCell ref="A176:D176"/>
    <mergeCell ref="A177:D177"/>
    <mergeCell ref="A178:D178"/>
    <mergeCell ref="A179:D179"/>
    <mergeCell ref="A181:D181"/>
    <mergeCell ref="C169:D169"/>
    <mergeCell ref="C170:D170"/>
    <mergeCell ref="C171:D171"/>
    <mergeCell ref="C172:D172"/>
    <mergeCell ref="C173:D173"/>
    <mergeCell ref="A174:B174"/>
    <mergeCell ref="C174:D174"/>
    <mergeCell ref="A198:D198"/>
    <mergeCell ref="A201:D201"/>
    <mergeCell ref="C203:D203"/>
    <mergeCell ref="C204:D204"/>
    <mergeCell ref="C205:D205"/>
    <mergeCell ref="C206:D206"/>
    <mergeCell ref="B183:C183"/>
    <mergeCell ref="B184:C184"/>
    <mergeCell ref="B185:C185"/>
    <mergeCell ref="A195:B195"/>
    <mergeCell ref="A196:D196"/>
    <mergeCell ref="A197:D197"/>
    <mergeCell ref="A212:B212"/>
    <mergeCell ref="C212:D212"/>
    <mergeCell ref="A213:B213"/>
    <mergeCell ref="C213:D213"/>
    <mergeCell ref="A214:B214"/>
    <mergeCell ref="C214:D214"/>
    <mergeCell ref="C207:D207"/>
    <mergeCell ref="C208:D208"/>
    <mergeCell ref="A209:B209"/>
    <mergeCell ref="C209:D209"/>
    <mergeCell ref="C210:D210"/>
    <mergeCell ref="A211:B211"/>
    <mergeCell ref="C211:D211"/>
  </mergeCells>
  <pageMargins left="0.25" right="0.25" top="0.75" bottom="0.75" header="0.3" footer="0.3"/>
  <pageSetup paperSize="9" orientation="landscape" r:id="rId1"/>
  <drawing r:id="rId2"/>
  <legacy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5D7025-18CF-44E9-ACF2-D3A8143979DE}">
  <dimension ref="A1:J214"/>
  <sheetViews>
    <sheetView topLeftCell="A195" workbookViewId="0">
      <selection activeCell="C171" sqref="C171:D171"/>
    </sheetView>
  </sheetViews>
  <sheetFormatPr defaultColWidth="8.7109375" defaultRowHeight="15.75" x14ac:dyDescent="0.25"/>
  <cols>
    <col min="1" max="1" width="8.7109375" style="1"/>
    <col min="2" max="2" width="74.42578125" style="1" customWidth="1"/>
    <col min="3" max="3" width="18" style="1" customWidth="1"/>
    <col min="4" max="4" width="14.28515625" style="1" customWidth="1"/>
    <col min="5" max="5" width="10.42578125" style="1" customWidth="1"/>
    <col min="6" max="6" width="14.5703125" style="1" customWidth="1"/>
    <col min="7" max="8" width="12.42578125" style="1" customWidth="1"/>
    <col min="9" max="16384" width="8.7109375" style="1"/>
  </cols>
  <sheetData>
    <row r="1" spans="1:6" x14ac:dyDescent="0.25">
      <c r="A1" s="306" t="s">
        <v>69</v>
      </c>
      <c r="B1" s="306"/>
      <c r="C1" s="306"/>
      <c r="D1" s="306"/>
    </row>
    <row r="2" spans="1:6" x14ac:dyDescent="0.25">
      <c r="A2" s="306" t="s">
        <v>70</v>
      </c>
      <c r="B2" s="306"/>
      <c r="C2" s="306"/>
      <c r="D2" s="306"/>
    </row>
    <row r="3" spans="1:6" x14ac:dyDescent="0.25">
      <c r="A3" s="2"/>
      <c r="B3" s="2"/>
      <c r="C3" s="2"/>
      <c r="D3" s="2"/>
    </row>
    <row r="4" spans="1:6" x14ac:dyDescent="0.25">
      <c r="A4" s="307" t="s">
        <v>252</v>
      </c>
      <c r="B4" s="307"/>
      <c r="C4" s="2"/>
      <c r="D4" s="2"/>
    </row>
    <row r="5" spans="1:6" x14ac:dyDescent="0.25">
      <c r="A5" s="156" t="s">
        <v>253</v>
      </c>
      <c r="B5" s="2"/>
      <c r="C5" s="2"/>
      <c r="D5" s="2"/>
    </row>
    <row r="6" spans="1:6" x14ac:dyDescent="0.25">
      <c r="A6" s="308" t="s">
        <v>77</v>
      </c>
      <c r="B6" s="308"/>
      <c r="C6" s="308"/>
      <c r="D6" s="308"/>
    </row>
    <row r="7" spans="1:6" ht="14.45" customHeight="1" x14ac:dyDescent="0.25">
      <c r="A7" s="309" t="s">
        <v>185</v>
      </c>
      <c r="B7" s="309"/>
      <c r="C7" s="309"/>
      <c r="D7" s="309"/>
    </row>
    <row r="8" spans="1:6" ht="33" customHeight="1" x14ac:dyDescent="0.25">
      <c r="A8" s="309"/>
      <c r="B8" s="309"/>
      <c r="C8" s="309"/>
      <c r="D8" s="309"/>
    </row>
    <row r="9" spans="1:6" x14ac:dyDescent="0.25">
      <c r="A9" s="157"/>
      <c r="B9" s="157"/>
      <c r="C9" s="157"/>
      <c r="D9" s="157"/>
    </row>
    <row r="10" spans="1:6" x14ac:dyDescent="0.25">
      <c r="A10" s="310" t="s">
        <v>78</v>
      </c>
      <c r="B10" s="310"/>
      <c r="C10" s="310"/>
      <c r="D10" s="310"/>
    </row>
    <row r="11" spans="1:6" x14ac:dyDescent="0.25">
      <c r="A11" s="4"/>
      <c r="B11" s="4"/>
      <c r="C11" s="4"/>
      <c r="D11" s="157"/>
    </row>
    <row r="12" spans="1:6" x14ac:dyDescent="0.25">
      <c r="A12" s="151">
        <v>1</v>
      </c>
      <c r="B12" s="6" t="s">
        <v>79</v>
      </c>
      <c r="C12" s="298" t="s">
        <v>98</v>
      </c>
      <c r="D12" s="299"/>
    </row>
    <row r="13" spans="1:6" x14ac:dyDescent="0.25">
      <c r="A13" s="151">
        <v>2</v>
      </c>
      <c r="B13" s="6" t="s">
        <v>80</v>
      </c>
      <c r="C13" s="300" t="s">
        <v>100</v>
      </c>
      <c r="D13" s="300"/>
    </row>
    <row r="14" spans="1:6" ht="35.25" customHeight="1" x14ac:dyDescent="0.25">
      <c r="A14" s="151">
        <v>3</v>
      </c>
      <c r="B14" s="7" t="s">
        <v>81</v>
      </c>
      <c r="C14" s="301">
        <v>2238.9499999999998</v>
      </c>
      <c r="D14" s="302"/>
      <c r="F14" s="211" t="s">
        <v>186</v>
      </c>
    </row>
    <row r="15" spans="1:6" ht="29.25" customHeight="1" x14ac:dyDescent="0.25">
      <c r="A15" s="8">
        <v>4</v>
      </c>
      <c r="B15" s="9" t="s">
        <v>82</v>
      </c>
      <c r="C15" s="303" t="s">
        <v>281</v>
      </c>
      <c r="D15" s="304"/>
    </row>
    <row r="16" spans="1:6" x14ac:dyDescent="0.25">
      <c r="A16" s="151">
        <v>5</v>
      </c>
      <c r="B16" s="6" t="s">
        <v>83</v>
      </c>
      <c r="C16" s="305">
        <v>44256</v>
      </c>
      <c r="D16" s="305"/>
    </row>
    <row r="17" spans="1:7" x14ac:dyDescent="0.25">
      <c r="A17" s="151">
        <v>6</v>
      </c>
      <c r="B17" s="6" t="s">
        <v>97</v>
      </c>
      <c r="C17" s="305" t="s">
        <v>284</v>
      </c>
      <c r="D17" s="305"/>
    </row>
    <row r="18" spans="1:7" x14ac:dyDescent="0.25">
      <c r="A18" s="151">
        <v>7</v>
      </c>
      <c r="B18" s="6" t="s">
        <v>88</v>
      </c>
      <c r="C18" s="305"/>
      <c r="D18" s="305"/>
    </row>
    <row r="19" spans="1:7" x14ac:dyDescent="0.25">
      <c r="A19" s="151">
        <v>8</v>
      </c>
      <c r="B19" s="6" t="s">
        <v>87</v>
      </c>
      <c r="C19" s="317" t="s">
        <v>282</v>
      </c>
      <c r="D19" s="317"/>
    </row>
    <row r="20" spans="1:7" ht="15.75" customHeight="1" x14ac:dyDescent="0.25">
      <c r="A20" s="318" t="s">
        <v>187</v>
      </c>
      <c r="B20" s="318"/>
      <c r="C20" s="318"/>
      <c r="D20" s="318"/>
    </row>
    <row r="21" spans="1:7" x14ac:dyDescent="0.25">
      <c r="A21" s="319" t="s">
        <v>188</v>
      </c>
      <c r="B21" s="319"/>
      <c r="C21" s="319"/>
      <c r="D21" s="319"/>
    </row>
    <row r="22" spans="1:7" x14ac:dyDescent="0.25">
      <c r="A22" s="320" t="s">
        <v>189</v>
      </c>
      <c r="B22" s="320"/>
      <c r="C22" s="320"/>
      <c r="D22" s="320"/>
    </row>
    <row r="23" spans="1:7" x14ac:dyDescent="0.25">
      <c r="A23" s="321" t="s">
        <v>190</v>
      </c>
      <c r="B23" s="321"/>
      <c r="C23" s="321"/>
      <c r="D23" s="321"/>
    </row>
    <row r="24" spans="1:7" ht="15.6" customHeight="1" x14ac:dyDescent="0.25">
      <c r="A24" s="311" t="s">
        <v>285</v>
      </c>
      <c r="B24" s="311"/>
      <c r="C24" s="311"/>
      <c r="D24" s="311"/>
      <c r="E24" s="10"/>
      <c r="F24" s="10"/>
      <c r="G24" s="10"/>
    </row>
    <row r="25" spans="1:7" ht="15.6" customHeight="1" x14ac:dyDescent="0.25">
      <c r="A25" s="311" t="s">
        <v>273</v>
      </c>
      <c r="B25" s="311"/>
      <c r="C25" s="311"/>
      <c r="D25" s="311"/>
      <c r="E25" s="10"/>
      <c r="F25" s="10"/>
      <c r="G25" s="10"/>
    </row>
    <row r="26" spans="1:7" x14ac:dyDescent="0.25">
      <c r="A26" s="11"/>
      <c r="B26" s="11"/>
      <c r="C26" s="11"/>
      <c r="D26" s="11"/>
    </row>
    <row r="27" spans="1:7" x14ac:dyDescent="0.25">
      <c r="A27" s="310" t="s">
        <v>12</v>
      </c>
      <c r="B27" s="310"/>
      <c r="C27" s="310"/>
      <c r="D27" s="310"/>
    </row>
    <row r="28" spans="1:7" x14ac:dyDescent="0.25">
      <c r="A28" s="11"/>
      <c r="B28" s="11"/>
      <c r="C28" s="11"/>
      <c r="D28" s="11"/>
    </row>
    <row r="29" spans="1:7" x14ac:dyDescent="0.25">
      <c r="A29" s="149">
        <v>1</v>
      </c>
      <c r="B29" s="149" t="s">
        <v>13</v>
      </c>
      <c r="C29" s="312" t="s">
        <v>14</v>
      </c>
      <c r="D29" s="312"/>
    </row>
    <row r="30" spans="1:7" x14ac:dyDescent="0.25">
      <c r="A30" s="150" t="s">
        <v>15</v>
      </c>
      <c r="B30" s="51" t="s">
        <v>247</v>
      </c>
      <c r="C30" s="313">
        <f>C14</f>
        <v>2238.9499999999998</v>
      </c>
      <c r="D30" s="314"/>
    </row>
    <row r="31" spans="1:7" x14ac:dyDescent="0.25">
      <c r="A31" s="150" t="s">
        <v>16</v>
      </c>
      <c r="B31" s="51" t="s">
        <v>248</v>
      </c>
      <c r="C31" s="315">
        <f>C30*30%</f>
        <v>671.68499999999995</v>
      </c>
      <c r="D31" s="316"/>
    </row>
    <row r="32" spans="1:7" x14ac:dyDescent="0.25">
      <c r="A32" s="150" t="s">
        <v>17</v>
      </c>
      <c r="B32" s="51" t="s">
        <v>18</v>
      </c>
      <c r="C32" s="315"/>
      <c r="D32" s="316"/>
    </row>
    <row r="33" spans="1:7" x14ac:dyDescent="0.25">
      <c r="A33" s="150" t="s">
        <v>19</v>
      </c>
      <c r="B33" s="14" t="s">
        <v>1</v>
      </c>
      <c r="C33" s="324"/>
      <c r="D33" s="315"/>
    </row>
    <row r="34" spans="1:7" x14ac:dyDescent="0.25">
      <c r="A34" s="150" t="s">
        <v>20</v>
      </c>
      <c r="B34" s="14" t="s">
        <v>21</v>
      </c>
      <c r="C34" s="324"/>
      <c r="D34" s="315"/>
    </row>
    <row r="35" spans="1:7" x14ac:dyDescent="0.25">
      <c r="A35" s="150" t="s">
        <v>22</v>
      </c>
      <c r="B35" s="51" t="s">
        <v>24</v>
      </c>
      <c r="C35" s="325"/>
      <c r="D35" s="326"/>
    </row>
    <row r="36" spans="1:7" x14ac:dyDescent="0.25">
      <c r="A36" s="327" t="s">
        <v>2</v>
      </c>
      <c r="B36" s="327"/>
      <c r="C36" s="328">
        <f>SUM(C30:C35)</f>
        <v>2910.6349999999998</v>
      </c>
      <c r="D36" s="328"/>
    </row>
    <row r="37" spans="1:7" ht="15.75" customHeight="1" x14ac:dyDescent="0.25">
      <c r="A37" s="318" t="s">
        <v>187</v>
      </c>
      <c r="B37" s="318"/>
      <c r="C37" s="318"/>
      <c r="D37" s="318"/>
    </row>
    <row r="38" spans="1:7" ht="15.75" customHeight="1" x14ac:dyDescent="0.25">
      <c r="A38" s="322" t="s">
        <v>191</v>
      </c>
      <c r="B38" s="322"/>
      <c r="C38" s="322"/>
      <c r="D38" s="322"/>
    </row>
    <row r="39" spans="1:7" ht="15.6" customHeight="1" x14ac:dyDescent="0.25">
      <c r="A39" s="311" t="s">
        <v>274</v>
      </c>
      <c r="B39" s="311"/>
      <c r="C39" s="311"/>
      <c r="D39" s="311"/>
      <c r="E39" s="10"/>
      <c r="F39" s="10"/>
      <c r="G39" s="10"/>
    </row>
    <row r="40" spans="1:7" x14ac:dyDescent="0.25">
      <c r="A40" s="11"/>
      <c r="B40" s="11"/>
      <c r="C40" s="11"/>
      <c r="D40" s="11"/>
    </row>
    <row r="41" spans="1:7" x14ac:dyDescent="0.25">
      <c r="A41" s="323" t="s">
        <v>25</v>
      </c>
      <c r="B41" s="323"/>
      <c r="C41" s="323"/>
      <c r="D41" s="323"/>
    </row>
    <row r="42" spans="1:7" ht="15.75" customHeight="1" x14ac:dyDescent="0.25">
      <c r="A42" s="318" t="s">
        <v>187</v>
      </c>
      <c r="B42" s="318"/>
      <c r="C42" s="318"/>
      <c r="D42" s="318"/>
    </row>
    <row r="43" spans="1:7" ht="15.75" customHeight="1" x14ac:dyDescent="0.25">
      <c r="A43" s="311" t="s">
        <v>192</v>
      </c>
      <c r="B43" s="311"/>
      <c r="C43" s="311"/>
      <c r="D43" s="311"/>
    </row>
    <row r="44" spans="1:7" x14ac:dyDescent="0.25">
      <c r="A44" s="311"/>
      <c r="B44" s="311"/>
      <c r="C44" s="311"/>
      <c r="D44" s="311"/>
    </row>
    <row r="45" spans="1:7" ht="15.75" customHeight="1" x14ac:dyDescent="0.25">
      <c r="A45" s="311" t="s">
        <v>193</v>
      </c>
      <c r="B45" s="311"/>
      <c r="C45" s="311"/>
      <c r="D45" s="311"/>
    </row>
    <row r="46" spans="1:7" x14ac:dyDescent="0.25">
      <c r="A46" s="18"/>
      <c r="B46" s="11"/>
      <c r="C46" s="11"/>
      <c r="D46" s="11"/>
    </row>
    <row r="47" spans="1:7" x14ac:dyDescent="0.25">
      <c r="A47" s="331" t="s">
        <v>26</v>
      </c>
      <c r="B47" s="331"/>
      <c r="C47" s="331"/>
      <c r="D47" s="331"/>
    </row>
    <row r="48" spans="1:7" x14ac:dyDescent="0.25">
      <c r="A48" s="11"/>
      <c r="B48" s="11"/>
      <c r="C48" s="11"/>
      <c r="D48" s="11"/>
    </row>
    <row r="49" spans="1:8" x14ac:dyDescent="0.25">
      <c r="A49" s="149" t="s">
        <v>27</v>
      </c>
      <c r="B49" s="149" t="s">
        <v>28</v>
      </c>
      <c r="C49" s="149" t="s">
        <v>34</v>
      </c>
      <c r="D49" s="149" t="s">
        <v>14</v>
      </c>
    </row>
    <row r="50" spans="1:8" x14ac:dyDescent="0.25">
      <c r="A50" s="150" t="s">
        <v>15</v>
      </c>
      <c r="B50" s="14" t="s">
        <v>29</v>
      </c>
      <c r="C50" s="19">
        <f>1/12</f>
        <v>8.3333333333333329E-2</v>
      </c>
      <c r="D50" s="20">
        <f>C36*C50</f>
        <v>242.55291666666665</v>
      </c>
    </row>
    <row r="51" spans="1:8" x14ac:dyDescent="0.25">
      <c r="A51" s="150" t="s">
        <v>16</v>
      </c>
      <c r="B51" s="14" t="s">
        <v>30</v>
      </c>
      <c r="C51" s="21">
        <v>0.121</v>
      </c>
      <c r="D51" s="20">
        <f>C36*C51</f>
        <v>352.18683499999997</v>
      </c>
    </row>
    <row r="52" spans="1:8" x14ac:dyDescent="0.25">
      <c r="A52" s="327" t="s">
        <v>6</v>
      </c>
      <c r="B52" s="327"/>
      <c r="C52" s="150"/>
      <c r="D52" s="22">
        <f>SUM(D50:D51)</f>
        <v>594.73975166666662</v>
      </c>
      <c r="H52" s="23"/>
    </row>
    <row r="53" spans="1:8" ht="15.75" customHeight="1" x14ac:dyDescent="0.25">
      <c r="A53" s="318" t="s">
        <v>187</v>
      </c>
      <c r="B53" s="318"/>
      <c r="C53" s="318"/>
      <c r="D53" s="318"/>
    </row>
    <row r="54" spans="1:8" ht="27" customHeight="1" x14ac:dyDescent="0.25">
      <c r="A54" s="322" t="s">
        <v>194</v>
      </c>
      <c r="B54" s="322"/>
      <c r="C54" s="322"/>
      <c r="D54" s="322"/>
    </row>
    <row r="55" spans="1:8" ht="32.1" customHeight="1" x14ac:dyDescent="0.25">
      <c r="A55" s="332" t="s">
        <v>195</v>
      </c>
      <c r="B55" s="332"/>
      <c r="C55" s="332"/>
      <c r="D55" s="332"/>
    </row>
    <row r="56" spans="1:8" x14ac:dyDescent="0.25">
      <c r="A56" s="11"/>
      <c r="B56" s="11"/>
      <c r="C56" s="11"/>
      <c r="D56" s="11"/>
    </row>
    <row r="57" spans="1:8" x14ac:dyDescent="0.25">
      <c r="A57" s="329" t="s">
        <v>31</v>
      </c>
      <c r="B57" s="329"/>
      <c r="C57" s="329"/>
      <c r="D57" s="329"/>
    </row>
    <row r="58" spans="1:8" x14ac:dyDescent="0.25">
      <c r="A58" s="24"/>
      <c r="B58" s="24"/>
      <c r="C58" s="24"/>
      <c r="D58" s="24"/>
    </row>
    <row r="59" spans="1:8" x14ac:dyDescent="0.25">
      <c r="A59" s="330" t="s">
        <v>196</v>
      </c>
      <c r="B59" s="330"/>
      <c r="C59" s="25">
        <f>C36+D52</f>
        <v>3505.3747516666663</v>
      </c>
      <c r="D59" s="11"/>
    </row>
    <row r="60" spans="1:8" x14ac:dyDescent="0.25">
      <c r="A60" s="149" t="s">
        <v>32</v>
      </c>
      <c r="B60" s="149" t="s">
        <v>33</v>
      </c>
      <c r="C60" s="149" t="s">
        <v>34</v>
      </c>
      <c r="D60" s="149" t="s">
        <v>14</v>
      </c>
    </row>
    <row r="61" spans="1:8" x14ac:dyDescent="0.25">
      <c r="A61" s="150" t="s">
        <v>15</v>
      </c>
      <c r="B61" s="14" t="s">
        <v>197</v>
      </c>
      <c r="C61" s="26">
        <v>0.2</v>
      </c>
      <c r="D61" s="27">
        <f>$C$59*C61</f>
        <v>701.07495033333328</v>
      </c>
    </row>
    <row r="62" spans="1:8" x14ac:dyDescent="0.25">
      <c r="A62" s="150" t="s">
        <v>16</v>
      </c>
      <c r="B62" s="14" t="s">
        <v>35</v>
      </c>
      <c r="C62" s="28">
        <v>2.5000000000000001E-2</v>
      </c>
      <c r="D62" s="27">
        <f t="shared" ref="D62:D68" si="0">$C$59*C62</f>
        <v>87.63436879166666</v>
      </c>
    </row>
    <row r="63" spans="1:8" x14ac:dyDescent="0.25">
      <c r="A63" s="150" t="s">
        <v>17</v>
      </c>
      <c r="B63" s="29" t="s">
        <v>198</v>
      </c>
      <c r="C63" s="30">
        <v>0.03</v>
      </c>
      <c r="D63" s="27">
        <f t="shared" si="0"/>
        <v>105.16124254999998</v>
      </c>
    </row>
    <row r="64" spans="1:8" x14ac:dyDescent="0.25">
      <c r="A64" s="150" t="s">
        <v>19</v>
      </c>
      <c r="B64" s="14" t="s">
        <v>36</v>
      </c>
      <c r="C64" s="28">
        <v>1.4999999999999999E-2</v>
      </c>
      <c r="D64" s="27">
        <f t="shared" si="0"/>
        <v>52.580621274999991</v>
      </c>
    </row>
    <row r="65" spans="1:8" x14ac:dyDescent="0.25">
      <c r="A65" s="150" t="s">
        <v>20</v>
      </c>
      <c r="B65" s="14" t="s">
        <v>37</v>
      </c>
      <c r="C65" s="28">
        <v>0.01</v>
      </c>
      <c r="D65" s="27">
        <f t="shared" si="0"/>
        <v>35.053747516666661</v>
      </c>
    </row>
    <row r="66" spans="1:8" x14ac:dyDescent="0.25">
      <c r="A66" s="150" t="s">
        <v>22</v>
      </c>
      <c r="B66" s="14" t="s">
        <v>3</v>
      </c>
      <c r="C66" s="28">
        <v>6.0000000000000001E-3</v>
      </c>
      <c r="D66" s="27">
        <f t="shared" si="0"/>
        <v>21.032248509999999</v>
      </c>
    </row>
    <row r="67" spans="1:8" x14ac:dyDescent="0.25">
      <c r="A67" s="150" t="s">
        <v>23</v>
      </c>
      <c r="B67" s="14" t="s">
        <v>4</v>
      </c>
      <c r="C67" s="28">
        <v>2E-3</v>
      </c>
      <c r="D67" s="27">
        <f t="shared" si="0"/>
        <v>7.0107495033333329</v>
      </c>
    </row>
    <row r="68" spans="1:8" x14ac:dyDescent="0.25">
      <c r="A68" s="150" t="s">
        <v>38</v>
      </c>
      <c r="B68" s="14" t="s">
        <v>5</v>
      </c>
      <c r="C68" s="28">
        <v>0.08</v>
      </c>
      <c r="D68" s="27">
        <f t="shared" si="0"/>
        <v>280.42998013333329</v>
      </c>
      <c r="F68" s="31"/>
    </row>
    <row r="69" spans="1:8" x14ac:dyDescent="0.25">
      <c r="A69" s="327" t="s">
        <v>39</v>
      </c>
      <c r="B69" s="327"/>
      <c r="C69" s="32">
        <f>SUM(C61:C68)</f>
        <v>0.36800000000000005</v>
      </c>
      <c r="D69" s="22">
        <f>SUM(D61:D68)</f>
        <v>1289.9779086133335</v>
      </c>
    </row>
    <row r="70" spans="1:8" ht="15.75" customHeight="1" x14ac:dyDescent="0.25">
      <c r="A70" s="318" t="s">
        <v>187</v>
      </c>
      <c r="B70" s="318"/>
      <c r="C70" s="318"/>
      <c r="D70" s="318"/>
    </row>
    <row r="71" spans="1:8" x14ac:dyDescent="0.25">
      <c r="A71" s="319" t="s">
        <v>199</v>
      </c>
      <c r="B71" s="319"/>
      <c r="C71" s="319"/>
      <c r="D71" s="319"/>
    </row>
    <row r="72" spans="1:8" ht="14.45" customHeight="1" x14ac:dyDescent="0.25">
      <c r="A72" s="311" t="s">
        <v>276</v>
      </c>
      <c r="B72" s="311"/>
      <c r="C72" s="311"/>
      <c r="D72" s="311"/>
      <c r="E72" s="33"/>
      <c r="F72" s="33"/>
      <c r="G72" s="33"/>
      <c r="H72" s="33"/>
    </row>
    <row r="73" spans="1:8" x14ac:dyDescent="0.25">
      <c r="A73" s="311"/>
      <c r="B73" s="311"/>
      <c r="C73" s="311"/>
      <c r="D73" s="311"/>
    </row>
    <row r="74" spans="1:8" ht="14.45" customHeight="1" x14ac:dyDescent="0.25">
      <c r="A74" s="311" t="s">
        <v>201</v>
      </c>
      <c r="B74" s="311"/>
      <c r="C74" s="311"/>
      <c r="D74" s="311"/>
      <c r="E74" s="17"/>
      <c r="F74" s="17"/>
      <c r="G74" s="17"/>
      <c r="H74" s="17"/>
    </row>
    <row r="75" spans="1:8" ht="14.45" customHeight="1" x14ac:dyDescent="0.25">
      <c r="A75" s="311"/>
      <c r="B75" s="311"/>
      <c r="C75" s="311"/>
      <c r="D75" s="311"/>
      <c r="E75" s="17"/>
      <c r="F75" s="17"/>
      <c r="G75" s="17"/>
      <c r="H75" s="17"/>
    </row>
    <row r="76" spans="1:8" ht="14.45" customHeight="1" x14ac:dyDescent="0.25">
      <c r="A76" s="311" t="s">
        <v>202</v>
      </c>
      <c r="B76" s="311"/>
      <c r="C76" s="311"/>
      <c r="D76" s="311"/>
      <c r="E76" s="33"/>
      <c r="F76" s="33"/>
      <c r="G76" s="33"/>
      <c r="H76" s="33"/>
    </row>
    <row r="77" spans="1:8" ht="15.75" customHeight="1" x14ac:dyDescent="0.25">
      <c r="A77" s="332" t="s">
        <v>203</v>
      </c>
      <c r="B77" s="332"/>
      <c r="C77" s="332"/>
      <c r="D77" s="332"/>
      <c r="E77" s="17"/>
      <c r="F77" s="17"/>
      <c r="G77" s="17"/>
      <c r="H77" s="17"/>
    </row>
    <row r="78" spans="1:8" x14ac:dyDescent="0.25">
      <c r="A78" s="332"/>
      <c r="B78" s="332"/>
      <c r="C78" s="332"/>
      <c r="D78" s="332"/>
      <c r="E78" s="17"/>
      <c r="F78" s="17"/>
      <c r="G78" s="17"/>
      <c r="H78" s="17"/>
    </row>
    <row r="79" spans="1:8" x14ac:dyDescent="0.25">
      <c r="A79" s="320" t="s">
        <v>204</v>
      </c>
      <c r="B79" s="320"/>
      <c r="C79" s="320"/>
      <c r="D79" s="320"/>
      <c r="E79" s="17"/>
      <c r="F79" s="17"/>
      <c r="G79" s="17"/>
      <c r="H79" s="17"/>
    </row>
    <row r="80" spans="1:8" x14ac:dyDescent="0.25">
      <c r="A80" s="320" t="s">
        <v>205</v>
      </c>
      <c r="B80" s="320"/>
      <c r="C80" s="320"/>
      <c r="D80" s="320"/>
      <c r="E80" s="17"/>
      <c r="F80" s="17"/>
      <c r="G80" s="17"/>
      <c r="H80" s="17"/>
    </row>
    <row r="81" spans="1:8" ht="30.95" customHeight="1" x14ac:dyDescent="0.25">
      <c r="A81" s="333" t="s">
        <v>206</v>
      </c>
      <c r="B81" s="333"/>
      <c r="C81" s="333"/>
      <c r="D81" s="333"/>
    </row>
    <row r="82" spans="1:8" x14ac:dyDescent="0.25">
      <c r="A82" s="34"/>
      <c r="B82" s="34"/>
      <c r="C82" s="34"/>
      <c r="D82" s="34"/>
    </row>
    <row r="83" spans="1:8" x14ac:dyDescent="0.25">
      <c r="A83" s="331" t="s">
        <v>40</v>
      </c>
      <c r="B83" s="331"/>
      <c r="C83" s="331"/>
      <c r="D83" s="331"/>
    </row>
    <row r="84" spans="1:8" x14ac:dyDescent="0.25">
      <c r="A84" s="11"/>
      <c r="B84" s="11"/>
      <c r="C84" s="11"/>
      <c r="D84" s="11"/>
    </row>
    <row r="85" spans="1:8" x14ac:dyDescent="0.25">
      <c r="A85" s="149" t="s">
        <v>41</v>
      </c>
      <c r="B85" s="149" t="s">
        <v>42</v>
      </c>
      <c r="C85" s="149" t="s">
        <v>0</v>
      </c>
      <c r="D85" s="149" t="s">
        <v>14</v>
      </c>
    </row>
    <row r="86" spans="1:8" x14ac:dyDescent="0.25">
      <c r="A86" s="150" t="s">
        <v>15</v>
      </c>
      <c r="B86" s="15" t="s">
        <v>296</v>
      </c>
      <c r="C86" s="147">
        <v>3</v>
      </c>
      <c r="D86" s="155">
        <f>((C86*2)*22)-(C30*6%)</f>
        <v>-2.3369999999999891</v>
      </c>
    </row>
    <row r="87" spans="1:8" x14ac:dyDescent="0.25">
      <c r="A87" s="37" t="s">
        <v>16</v>
      </c>
      <c r="B87" s="15" t="s">
        <v>308</v>
      </c>
      <c r="C87" s="154"/>
      <c r="D87" s="39"/>
    </row>
    <row r="88" spans="1:8" x14ac:dyDescent="0.25">
      <c r="A88" s="37" t="s">
        <v>17</v>
      </c>
      <c r="B88" s="15" t="s">
        <v>277</v>
      </c>
      <c r="C88" s="153"/>
      <c r="D88" s="154"/>
    </row>
    <row r="89" spans="1:8" x14ac:dyDescent="0.25">
      <c r="A89" s="37" t="s">
        <v>207</v>
      </c>
      <c r="B89" s="15" t="s">
        <v>304</v>
      </c>
      <c r="C89" s="153">
        <v>14.16</v>
      </c>
      <c r="D89" s="154">
        <f>(C89*22)-((C89*22)*10%)</f>
        <v>280.36799999999999</v>
      </c>
    </row>
    <row r="90" spans="1:8" x14ac:dyDescent="0.25">
      <c r="A90" s="327" t="s">
        <v>2</v>
      </c>
      <c r="B90" s="327"/>
      <c r="C90" s="327"/>
      <c r="D90" s="146">
        <f>SUM(D86:D89)</f>
        <v>278.03100000000001</v>
      </c>
    </row>
    <row r="91" spans="1:8" ht="15.75" customHeight="1" x14ac:dyDescent="0.25">
      <c r="A91" s="318" t="s">
        <v>187</v>
      </c>
      <c r="B91" s="318"/>
      <c r="C91" s="318"/>
      <c r="D91" s="318"/>
    </row>
    <row r="92" spans="1:8" ht="15.75" customHeight="1" x14ac:dyDescent="0.25">
      <c r="A92" s="322" t="s">
        <v>208</v>
      </c>
      <c r="B92" s="322"/>
      <c r="C92" s="322"/>
      <c r="D92" s="322"/>
    </row>
    <row r="93" spans="1:8" ht="30.6" customHeight="1" x14ac:dyDescent="0.25">
      <c r="A93" s="311" t="s">
        <v>209</v>
      </c>
      <c r="B93" s="311"/>
      <c r="C93" s="311"/>
      <c r="D93" s="311"/>
      <c r="E93" s="17"/>
      <c r="F93" s="17"/>
      <c r="G93" s="17"/>
      <c r="H93" s="17"/>
    </row>
    <row r="94" spans="1:8" ht="24.95" customHeight="1" x14ac:dyDescent="0.25">
      <c r="A94" s="311" t="s">
        <v>302</v>
      </c>
      <c r="B94" s="311"/>
      <c r="C94" s="311"/>
      <c r="D94" s="311"/>
      <c r="E94" s="17"/>
      <c r="F94" s="17"/>
      <c r="G94" s="17"/>
      <c r="H94" s="17"/>
    </row>
    <row r="95" spans="1:8" ht="14.45" customHeight="1" x14ac:dyDescent="0.25">
      <c r="A95" s="311" t="s">
        <v>303</v>
      </c>
      <c r="B95" s="311"/>
      <c r="C95" s="311"/>
      <c r="D95" s="311"/>
      <c r="E95" s="17"/>
      <c r="F95" s="17"/>
      <c r="G95" s="17"/>
      <c r="H95" s="17"/>
    </row>
    <row r="96" spans="1:8" ht="30" customHeight="1" x14ac:dyDescent="0.25">
      <c r="A96" s="311" t="s">
        <v>339</v>
      </c>
      <c r="B96" s="311"/>
      <c r="C96" s="311"/>
      <c r="D96" s="311"/>
      <c r="E96" s="17"/>
      <c r="F96" s="17"/>
      <c r="G96" s="17"/>
      <c r="H96" s="17"/>
    </row>
    <row r="97" spans="1:9" x14ac:dyDescent="0.25">
      <c r="A97" s="11"/>
      <c r="B97" s="11"/>
      <c r="C97" s="11"/>
      <c r="D97" s="11"/>
    </row>
    <row r="98" spans="1:9" x14ac:dyDescent="0.25">
      <c r="A98" s="331" t="s">
        <v>43</v>
      </c>
      <c r="B98" s="331"/>
      <c r="C98" s="331"/>
      <c r="D98" s="331"/>
    </row>
    <row r="99" spans="1:9" x14ac:dyDescent="0.25">
      <c r="A99" s="11"/>
      <c r="B99" s="11"/>
      <c r="C99" s="11"/>
      <c r="D99" s="11"/>
    </row>
    <row r="100" spans="1:9" x14ac:dyDescent="0.25">
      <c r="A100" s="149">
        <v>2</v>
      </c>
      <c r="B100" s="149" t="s">
        <v>44</v>
      </c>
      <c r="C100" s="340" t="s">
        <v>14</v>
      </c>
      <c r="D100" s="340"/>
    </row>
    <row r="101" spans="1:9" x14ac:dyDescent="0.25">
      <c r="A101" s="150" t="s">
        <v>27</v>
      </c>
      <c r="B101" s="14" t="s">
        <v>28</v>
      </c>
      <c r="C101" s="341">
        <f>D52</f>
        <v>594.73975166666662</v>
      </c>
      <c r="D101" s="341"/>
    </row>
    <row r="102" spans="1:9" x14ac:dyDescent="0.25">
      <c r="A102" s="150" t="s">
        <v>32</v>
      </c>
      <c r="B102" s="14" t="s">
        <v>33</v>
      </c>
      <c r="C102" s="334">
        <f>D69</f>
        <v>1289.9779086133335</v>
      </c>
      <c r="D102" s="334"/>
    </row>
    <row r="103" spans="1:9" x14ac:dyDescent="0.25">
      <c r="A103" s="150" t="s">
        <v>41</v>
      </c>
      <c r="B103" s="14" t="s">
        <v>42</v>
      </c>
      <c r="C103" s="334">
        <f>D90</f>
        <v>278.03100000000001</v>
      </c>
      <c r="D103" s="334"/>
    </row>
    <row r="104" spans="1:9" x14ac:dyDescent="0.25">
      <c r="A104" s="335" t="s">
        <v>2</v>
      </c>
      <c r="B104" s="336"/>
      <c r="C104" s="337">
        <f>SUM(C101:C103)</f>
        <v>2162.74866028</v>
      </c>
      <c r="D104" s="337"/>
      <c r="G104" s="42"/>
    </row>
    <row r="105" spans="1:9" x14ac:dyDescent="0.25">
      <c r="A105" s="11"/>
      <c r="B105" s="11"/>
      <c r="C105" s="11"/>
      <c r="D105" s="11"/>
    </row>
    <row r="106" spans="1:9" x14ac:dyDescent="0.25">
      <c r="A106" s="11"/>
      <c r="B106" s="11"/>
      <c r="C106" s="11"/>
      <c r="D106" s="11"/>
    </row>
    <row r="107" spans="1:9" x14ac:dyDescent="0.25">
      <c r="A107" s="323" t="s">
        <v>45</v>
      </c>
      <c r="B107" s="323"/>
      <c r="C107" s="323"/>
      <c r="D107" s="323"/>
    </row>
    <row r="108" spans="1:9" x14ac:dyDescent="0.25">
      <c r="A108" s="43"/>
      <c r="B108" s="43"/>
      <c r="C108" s="43"/>
      <c r="D108" s="43"/>
    </row>
    <row r="109" spans="1:9" x14ac:dyDescent="0.25">
      <c r="A109" s="338" t="s">
        <v>210</v>
      </c>
      <c r="B109" s="338"/>
      <c r="C109" s="44">
        <f>C36+C104-SUM(D61:D67)</f>
        <v>4063.8357317999998</v>
      </c>
      <c r="D109" s="17"/>
    </row>
    <row r="110" spans="1:9" x14ac:dyDescent="0.25">
      <c r="A110" s="339" t="s">
        <v>211</v>
      </c>
      <c r="B110" s="339"/>
      <c r="C110" s="44">
        <f>C36+C104</f>
        <v>5073.3836602800002</v>
      </c>
      <c r="D110" s="17"/>
    </row>
    <row r="111" spans="1:9" x14ac:dyDescent="0.25">
      <c r="A111" s="149">
        <v>3</v>
      </c>
      <c r="B111" s="149" t="s">
        <v>46</v>
      </c>
      <c r="C111" s="149" t="s">
        <v>71</v>
      </c>
      <c r="D111" s="149" t="s">
        <v>14</v>
      </c>
      <c r="F111" s="45"/>
      <c r="H111" s="46"/>
    </row>
    <row r="112" spans="1:9" x14ac:dyDescent="0.25">
      <c r="A112" s="150" t="s">
        <v>15</v>
      </c>
      <c r="B112" s="47" t="s">
        <v>47</v>
      </c>
      <c r="C112" s="48">
        <f>5%*1/12</f>
        <v>4.1666666666666666E-3</v>
      </c>
      <c r="D112" s="20">
        <f>C109*C112</f>
        <v>16.932648882500001</v>
      </c>
      <c r="F112" s="31"/>
      <c r="I112" s="49"/>
    </row>
    <row r="113" spans="1:8" x14ac:dyDescent="0.25">
      <c r="A113" s="150" t="s">
        <v>16</v>
      </c>
      <c r="B113" s="47" t="s">
        <v>48</v>
      </c>
      <c r="C113" s="48">
        <f>8%*C112</f>
        <v>3.3333333333333332E-4</v>
      </c>
      <c r="D113" s="20">
        <f>C109*C113</f>
        <v>1.3546119105999999</v>
      </c>
      <c r="E113" s="31"/>
    </row>
    <row r="114" spans="1:8" x14ac:dyDescent="0.25">
      <c r="A114" s="150" t="s">
        <v>17</v>
      </c>
      <c r="B114" s="47" t="s">
        <v>49</v>
      </c>
      <c r="C114" s="48">
        <v>0.02</v>
      </c>
      <c r="D114" s="20">
        <f>C114*D112</f>
        <v>0.33865297765000002</v>
      </c>
      <c r="F114" s="31"/>
    </row>
    <row r="115" spans="1:8" x14ac:dyDescent="0.25">
      <c r="A115" s="150" t="s">
        <v>19</v>
      </c>
      <c r="B115" s="47" t="s">
        <v>50</v>
      </c>
      <c r="C115" s="48">
        <f>7/30/12</f>
        <v>1.9444444444444445E-2</v>
      </c>
      <c r="D115" s="20">
        <f>C110*C115</f>
        <v>98.649126727666669</v>
      </c>
    </row>
    <row r="116" spans="1:8" ht="31.5" x14ac:dyDescent="0.25">
      <c r="A116" s="150" t="s">
        <v>20</v>
      </c>
      <c r="B116" s="47" t="s">
        <v>84</v>
      </c>
      <c r="C116" s="48">
        <f>C69*C115</f>
        <v>7.1555555555555565E-3</v>
      </c>
      <c r="D116" s="20">
        <f>C110*C116</f>
        <v>36.30287863578134</v>
      </c>
      <c r="F116" s="49"/>
    </row>
    <row r="117" spans="1:8" x14ac:dyDescent="0.25">
      <c r="A117" s="150" t="s">
        <v>22</v>
      </c>
      <c r="B117" s="47" t="s">
        <v>51</v>
      </c>
      <c r="C117" s="48">
        <v>0.02</v>
      </c>
      <c r="D117" s="20">
        <f>D115*C117</f>
        <v>1.9729825345533334</v>
      </c>
      <c r="F117" s="31"/>
    </row>
    <row r="118" spans="1:8" x14ac:dyDescent="0.25">
      <c r="A118" s="327" t="s">
        <v>2</v>
      </c>
      <c r="B118" s="327"/>
      <c r="C118" s="48"/>
      <c r="D118" s="22">
        <f>SUM(D112:D117)</f>
        <v>155.55090166875132</v>
      </c>
    </row>
    <row r="119" spans="1:8" ht="15.75" customHeight="1" x14ac:dyDescent="0.25">
      <c r="A119" s="318" t="s">
        <v>187</v>
      </c>
      <c r="B119" s="318"/>
      <c r="C119" s="318"/>
      <c r="D119" s="318"/>
    </row>
    <row r="120" spans="1:8" ht="28.5" customHeight="1" x14ac:dyDescent="0.25">
      <c r="A120" s="322" t="s">
        <v>212</v>
      </c>
      <c r="B120" s="322"/>
      <c r="C120" s="322"/>
      <c r="D120" s="322"/>
      <c r="E120" s="17"/>
      <c r="F120" s="17"/>
      <c r="G120" s="17"/>
      <c r="H120" s="17"/>
    </row>
    <row r="121" spans="1:8" ht="31.5" customHeight="1" x14ac:dyDescent="0.25">
      <c r="A121" s="311" t="s">
        <v>213</v>
      </c>
      <c r="B121" s="311"/>
      <c r="C121" s="311"/>
      <c r="D121" s="311"/>
      <c r="E121" s="17"/>
      <c r="F121" s="17"/>
      <c r="G121" s="17"/>
      <c r="H121" s="17"/>
    </row>
    <row r="122" spans="1:8" ht="41.25" customHeight="1" x14ac:dyDescent="0.25">
      <c r="A122" s="311" t="s">
        <v>214</v>
      </c>
      <c r="B122" s="311"/>
      <c r="C122" s="311"/>
      <c r="D122" s="311"/>
      <c r="E122" s="17"/>
      <c r="F122" s="17"/>
      <c r="G122" s="17"/>
      <c r="H122" s="17"/>
    </row>
    <row r="123" spans="1:8" ht="30.6" customHeight="1" x14ac:dyDescent="0.25">
      <c r="A123" s="332" t="s">
        <v>215</v>
      </c>
      <c r="B123" s="332"/>
      <c r="C123" s="332"/>
      <c r="D123" s="332"/>
    </row>
    <row r="124" spans="1:8" x14ac:dyDescent="0.25">
      <c r="A124" s="11"/>
      <c r="B124" s="11"/>
      <c r="C124" s="11"/>
      <c r="D124" s="11"/>
    </row>
    <row r="125" spans="1:8" ht="14.45" customHeight="1" x14ac:dyDescent="0.25">
      <c r="A125" s="323" t="s">
        <v>52</v>
      </c>
      <c r="B125" s="323"/>
      <c r="C125" s="323"/>
      <c r="D125" s="323"/>
    </row>
    <row r="126" spans="1:8" ht="14.45" customHeight="1" x14ac:dyDescent="0.25">
      <c r="A126" s="318" t="s">
        <v>187</v>
      </c>
      <c r="B126" s="318"/>
      <c r="C126" s="318"/>
      <c r="D126" s="318"/>
    </row>
    <row r="127" spans="1:8" ht="30.6" customHeight="1" x14ac:dyDescent="0.25">
      <c r="A127" s="342" t="s">
        <v>216</v>
      </c>
      <c r="B127" s="342"/>
      <c r="C127" s="342"/>
      <c r="D127" s="342"/>
    </row>
    <row r="128" spans="1:8" x14ac:dyDescent="0.25">
      <c r="A128" s="11"/>
      <c r="B128" s="11"/>
      <c r="C128" s="11"/>
      <c r="D128" s="11"/>
    </row>
    <row r="129" spans="1:10" x14ac:dyDescent="0.25">
      <c r="A129" s="331" t="s">
        <v>53</v>
      </c>
      <c r="B129" s="331"/>
      <c r="C129" s="331"/>
      <c r="D129" s="331"/>
    </row>
    <row r="130" spans="1:10" x14ac:dyDescent="0.25">
      <c r="A130" s="4"/>
      <c r="B130" s="4"/>
      <c r="C130" s="4"/>
      <c r="D130" s="4"/>
    </row>
    <row r="131" spans="1:10" x14ac:dyDescent="0.25">
      <c r="A131" s="343" t="s">
        <v>217</v>
      </c>
      <c r="B131" s="343"/>
      <c r="C131" s="25">
        <f>C36+C104+D118</f>
        <v>5228.9345619487513</v>
      </c>
      <c r="D131" s="11"/>
    </row>
    <row r="132" spans="1:10" x14ac:dyDescent="0.25">
      <c r="A132" s="149" t="s">
        <v>54</v>
      </c>
      <c r="B132" s="149" t="s">
        <v>55</v>
      </c>
      <c r="C132" s="149" t="s">
        <v>218</v>
      </c>
      <c r="D132" s="149" t="s">
        <v>14</v>
      </c>
    </row>
    <row r="133" spans="1:10" x14ac:dyDescent="0.25">
      <c r="A133" s="50" t="s">
        <v>15</v>
      </c>
      <c r="B133" s="51" t="s">
        <v>219</v>
      </c>
      <c r="C133" s="19">
        <f>1/12/12</f>
        <v>6.9444444444444441E-3</v>
      </c>
      <c r="D133" s="52">
        <f>$C$131*C133</f>
        <v>36.312045569088546</v>
      </c>
    </row>
    <row r="134" spans="1:10" x14ac:dyDescent="0.25">
      <c r="A134" s="50" t="s">
        <v>16</v>
      </c>
      <c r="B134" s="51" t="s">
        <v>55</v>
      </c>
      <c r="C134" s="19">
        <f>((1/30/12))</f>
        <v>2.7777777777777779E-3</v>
      </c>
      <c r="D134" s="52">
        <f t="shared" ref="D134:D139" si="1">$C$131*C134</f>
        <v>14.524818227635421</v>
      </c>
    </row>
    <row r="135" spans="1:10" x14ac:dyDescent="0.25">
      <c r="A135" s="50" t="s">
        <v>17</v>
      </c>
      <c r="B135" s="51" t="s">
        <v>220</v>
      </c>
      <c r="C135" s="19">
        <v>2.9999999999999997E-4</v>
      </c>
      <c r="D135" s="52">
        <f t="shared" si="1"/>
        <v>1.5686803685846253</v>
      </c>
    </row>
    <row r="136" spans="1:10" x14ac:dyDescent="0.25">
      <c r="A136" s="50" t="s">
        <v>19</v>
      </c>
      <c r="B136" s="51" t="s">
        <v>221</v>
      </c>
      <c r="C136" s="19">
        <v>2.0000000000000001E-4</v>
      </c>
      <c r="D136" s="52">
        <f t="shared" si="1"/>
        <v>1.0457869123897503</v>
      </c>
    </row>
    <row r="137" spans="1:10" x14ac:dyDescent="0.25">
      <c r="A137" s="50" t="s">
        <v>20</v>
      </c>
      <c r="B137" s="51" t="s">
        <v>222</v>
      </c>
      <c r="C137" s="19">
        <v>1.9699999999999999E-4</v>
      </c>
      <c r="D137" s="52">
        <f t="shared" si="1"/>
        <v>1.0301001087039039</v>
      </c>
    </row>
    <row r="138" spans="1:10" x14ac:dyDescent="0.25">
      <c r="A138" s="50" t="s">
        <v>22</v>
      </c>
      <c r="B138" s="51" t="s">
        <v>223</v>
      </c>
      <c r="C138" s="19">
        <f>(5/30)/12</f>
        <v>1.3888888888888888E-2</v>
      </c>
      <c r="D138" s="52">
        <f t="shared" si="1"/>
        <v>72.624091138177093</v>
      </c>
    </row>
    <row r="139" spans="1:10" x14ac:dyDescent="0.25">
      <c r="A139" s="50" t="s">
        <v>23</v>
      </c>
      <c r="B139" s="51" t="s">
        <v>24</v>
      </c>
      <c r="C139" s="19"/>
      <c r="D139" s="52">
        <f t="shared" si="1"/>
        <v>0</v>
      </c>
    </row>
    <row r="140" spans="1:10" x14ac:dyDescent="0.25">
      <c r="A140" s="335" t="s">
        <v>224</v>
      </c>
      <c r="B140" s="344"/>
      <c r="C140" s="336"/>
      <c r="D140" s="22">
        <f>SUM(D133:D139)</f>
        <v>127.10552232457934</v>
      </c>
    </row>
    <row r="141" spans="1:10" ht="15.75" customHeight="1" x14ac:dyDescent="0.25">
      <c r="A141" s="318" t="s">
        <v>187</v>
      </c>
      <c r="B141" s="318"/>
      <c r="C141" s="318"/>
      <c r="D141" s="318"/>
    </row>
    <row r="142" spans="1:10" ht="15.75" customHeight="1" x14ac:dyDescent="0.25">
      <c r="A142" s="311" t="s">
        <v>225</v>
      </c>
      <c r="B142" s="311"/>
      <c r="C142" s="311"/>
      <c r="D142" s="311"/>
      <c r="E142" s="53"/>
      <c r="F142" s="53"/>
      <c r="G142" s="53"/>
      <c r="H142" s="53"/>
      <c r="I142" s="53"/>
      <c r="J142" s="53"/>
    </row>
    <row r="143" spans="1:10" ht="59.45" customHeight="1" x14ac:dyDescent="0.25">
      <c r="A143" s="311" t="s">
        <v>226</v>
      </c>
      <c r="B143" s="311"/>
      <c r="C143" s="311"/>
      <c r="D143" s="311"/>
      <c r="E143" s="53"/>
      <c r="F143" s="53"/>
      <c r="G143" s="53"/>
      <c r="H143" s="53"/>
      <c r="I143" s="53"/>
      <c r="J143" s="53"/>
    </row>
    <row r="144" spans="1:10" ht="33.6" customHeight="1" x14ac:dyDescent="0.25">
      <c r="A144" s="311" t="s">
        <v>227</v>
      </c>
      <c r="B144" s="311"/>
      <c r="C144" s="311"/>
      <c r="D144" s="311"/>
      <c r="E144" s="54"/>
      <c r="F144" s="54"/>
      <c r="G144" s="54"/>
      <c r="H144" s="54"/>
      <c r="I144" s="54"/>
      <c r="J144" s="54"/>
    </row>
    <row r="145" spans="1:10" ht="30.6" customHeight="1" x14ac:dyDescent="0.25">
      <c r="A145" s="311" t="s">
        <v>228</v>
      </c>
      <c r="B145" s="311"/>
      <c r="C145" s="311"/>
      <c r="D145" s="311"/>
      <c r="E145" s="53"/>
      <c r="F145" s="53"/>
      <c r="G145" s="53"/>
      <c r="H145" s="53"/>
      <c r="I145" s="53"/>
      <c r="J145" s="53"/>
    </row>
    <row r="146" spans="1:10" ht="48.75" customHeight="1" x14ac:dyDescent="0.25">
      <c r="A146" s="311" t="s">
        <v>229</v>
      </c>
      <c r="B146" s="311"/>
      <c r="C146" s="311"/>
      <c r="D146" s="311"/>
      <c r="E146" s="54"/>
      <c r="F146" s="54"/>
      <c r="G146" s="54"/>
      <c r="H146" s="54"/>
      <c r="I146" s="54"/>
      <c r="J146" s="54"/>
    </row>
    <row r="147" spans="1:10" ht="30.6" customHeight="1" x14ac:dyDescent="0.25">
      <c r="A147" s="311" t="s">
        <v>230</v>
      </c>
      <c r="B147" s="311"/>
      <c r="C147" s="311"/>
      <c r="D147" s="311"/>
      <c r="E147" s="54"/>
      <c r="F147" s="54"/>
      <c r="G147" s="54"/>
      <c r="H147" s="54"/>
      <c r="I147" s="54"/>
      <c r="J147" s="54"/>
    </row>
    <row r="148" spans="1:10" ht="30.6" customHeight="1" x14ac:dyDescent="0.25">
      <c r="A148" s="311" t="s">
        <v>231</v>
      </c>
      <c r="B148" s="311"/>
      <c r="C148" s="311"/>
      <c r="D148" s="311"/>
      <c r="E148" s="54"/>
      <c r="F148" s="54"/>
      <c r="G148" s="54"/>
      <c r="H148" s="54"/>
      <c r="I148" s="54"/>
      <c r="J148" s="54"/>
    </row>
    <row r="149" spans="1:10" ht="30" customHeight="1" x14ac:dyDescent="0.25">
      <c r="A149" s="311" t="s">
        <v>232</v>
      </c>
      <c r="B149" s="311"/>
      <c r="C149" s="311"/>
      <c r="D149" s="311"/>
      <c r="E149" s="54"/>
      <c r="F149" s="54"/>
      <c r="G149" s="54"/>
      <c r="H149" s="54"/>
      <c r="I149" s="54"/>
      <c r="J149" s="54"/>
    </row>
    <row r="150" spans="1:10" ht="31.5" customHeight="1" x14ac:dyDescent="0.25">
      <c r="A150" s="311" t="s">
        <v>233</v>
      </c>
      <c r="B150" s="311"/>
      <c r="C150" s="311"/>
      <c r="D150" s="311"/>
    </row>
    <row r="151" spans="1:10" ht="31.5" customHeight="1" x14ac:dyDescent="0.25">
      <c r="A151" s="332" t="s">
        <v>234</v>
      </c>
      <c r="B151" s="332"/>
      <c r="C151" s="332"/>
      <c r="D151" s="332"/>
    </row>
    <row r="152" spans="1:10" ht="31.5" customHeight="1" x14ac:dyDescent="0.25">
      <c r="A152" s="152"/>
      <c r="B152" s="152"/>
      <c r="C152" s="152"/>
      <c r="D152" s="152"/>
    </row>
    <row r="153" spans="1:10" x14ac:dyDescent="0.25">
      <c r="A153" s="345" t="s">
        <v>56</v>
      </c>
      <c r="B153" s="345"/>
      <c r="C153" s="345"/>
      <c r="D153" s="345"/>
    </row>
    <row r="154" spans="1:10" x14ac:dyDescent="0.25">
      <c r="A154" s="346" t="s">
        <v>235</v>
      </c>
      <c r="B154" s="346"/>
      <c r="C154" s="158"/>
      <c r="D154" s="158"/>
    </row>
    <row r="155" spans="1:10" x14ac:dyDescent="0.25">
      <c r="A155" s="57" t="s">
        <v>57</v>
      </c>
      <c r="B155" s="57" t="s">
        <v>58</v>
      </c>
      <c r="C155" s="347" t="s">
        <v>14</v>
      </c>
      <c r="D155" s="348"/>
    </row>
    <row r="156" spans="1:10" x14ac:dyDescent="0.25">
      <c r="A156" s="58" t="s">
        <v>15</v>
      </c>
      <c r="B156" s="59" t="s">
        <v>85</v>
      </c>
      <c r="C156" s="349"/>
      <c r="D156" s="350"/>
    </row>
    <row r="157" spans="1:10" x14ac:dyDescent="0.25">
      <c r="A157" s="349" t="s">
        <v>2</v>
      </c>
      <c r="B157" s="350"/>
      <c r="C157" s="349"/>
      <c r="D157" s="350"/>
    </row>
    <row r="158" spans="1:10" x14ac:dyDescent="0.25">
      <c r="A158" s="11"/>
      <c r="B158" s="11"/>
      <c r="C158" s="11"/>
      <c r="D158" s="11"/>
    </row>
    <row r="159" spans="1:10" x14ac:dyDescent="0.25">
      <c r="A159" s="351" t="s">
        <v>59</v>
      </c>
      <c r="B159" s="351"/>
      <c r="C159" s="351"/>
      <c r="D159" s="351"/>
    </row>
    <row r="160" spans="1:10" x14ac:dyDescent="0.25">
      <c r="A160" s="18"/>
      <c r="B160" s="11"/>
      <c r="C160" s="11"/>
      <c r="D160" s="11"/>
    </row>
    <row r="161" spans="1:4" x14ac:dyDescent="0.25">
      <c r="A161" s="149">
        <v>4</v>
      </c>
      <c r="B161" s="149" t="s">
        <v>60</v>
      </c>
      <c r="C161" s="340" t="s">
        <v>14</v>
      </c>
      <c r="D161" s="340"/>
    </row>
    <row r="162" spans="1:4" x14ac:dyDescent="0.25">
      <c r="A162" s="150" t="s">
        <v>54</v>
      </c>
      <c r="B162" s="14" t="s">
        <v>86</v>
      </c>
      <c r="C162" s="334">
        <f>D140</f>
        <v>127.10552232457934</v>
      </c>
      <c r="D162" s="334"/>
    </row>
    <row r="163" spans="1:4" x14ac:dyDescent="0.25">
      <c r="A163" s="150" t="s">
        <v>57</v>
      </c>
      <c r="B163" s="14" t="s">
        <v>236</v>
      </c>
      <c r="C163" s="334">
        <f>C157</f>
        <v>0</v>
      </c>
      <c r="D163" s="334"/>
    </row>
    <row r="164" spans="1:4" x14ac:dyDescent="0.25">
      <c r="A164" s="327" t="s">
        <v>2</v>
      </c>
      <c r="B164" s="327"/>
      <c r="C164" s="337">
        <f>SUM(C162:C162)</f>
        <v>127.10552232457934</v>
      </c>
      <c r="D164" s="337"/>
    </row>
    <row r="165" spans="1:4" x14ac:dyDescent="0.25">
      <c r="A165" s="11"/>
      <c r="B165" s="11"/>
      <c r="C165" s="11"/>
      <c r="D165" s="11"/>
    </row>
    <row r="166" spans="1:4" x14ac:dyDescent="0.25">
      <c r="A166" s="11"/>
      <c r="B166" s="11"/>
      <c r="C166" s="11"/>
      <c r="D166" s="11"/>
    </row>
    <row r="167" spans="1:4" x14ac:dyDescent="0.25">
      <c r="A167" s="323" t="s">
        <v>61</v>
      </c>
      <c r="B167" s="323"/>
      <c r="C167" s="323"/>
      <c r="D167" s="323"/>
    </row>
    <row r="168" spans="1:4" x14ac:dyDescent="0.25">
      <c r="A168" s="11"/>
      <c r="B168" s="11"/>
      <c r="C168" s="11"/>
      <c r="D168" s="11"/>
    </row>
    <row r="169" spans="1:4" x14ac:dyDescent="0.25">
      <c r="A169" s="149">
        <v>5</v>
      </c>
      <c r="B169" s="149" t="s">
        <v>7</v>
      </c>
      <c r="C169" s="340" t="s">
        <v>14</v>
      </c>
      <c r="D169" s="340"/>
    </row>
    <row r="170" spans="1:4" x14ac:dyDescent="0.25">
      <c r="A170" s="37" t="s">
        <v>15</v>
      </c>
      <c r="B170" s="51" t="s">
        <v>372</v>
      </c>
      <c r="C170" s="352">
        <v>123.56</v>
      </c>
      <c r="D170" s="353"/>
    </row>
    <row r="171" spans="1:4" x14ac:dyDescent="0.25">
      <c r="A171" s="37" t="s">
        <v>16</v>
      </c>
      <c r="B171" s="51" t="s">
        <v>62</v>
      </c>
      <c r="C171" s="352">
        <v>0</v>
      </c>
      <c r="D171" s="353"/>
    </row>
    <row r="172" spans="1:4" x14ac:dyDescent="0.25">
      <c r="A172" s="37" t="s">
        <v>17</v>
      </c>
      <c r="B172" s="51" t="s">
        <v>249</v>
      </c>
      <c r="C172" s="352">
        <f>Equipamentos!G93</f>
        <v>44.463638095238089</v>
      </c>
      <c r="D172" s="353"/>
    </row>
    <row r="173" spans="1:4" x14ac:dyDescent="0.25">
      <c r="A173" s="37" t="s">
        <v>19</v>
      </c>
      <c r="B173" s="51" t="s">
        <v>72</v>
      </c>
      <c r="C173" s="352">
        <v>103.7</v>
      </c>
      <c r="D173" s="353"/>
    </row>
    <row r="174" spans="1:4" x14ac:dyDescent="0.25">
      <c r="A174" s="335" t="s">
        <v>39</v>
      </c>
      <c r="B174" s="354"/>
      <c r="C174" s="355">
        <f>SUM(C170:C173)</f>
        <v>271.72363809523807</v>
      </c>
      <c r="D174" s="355"/>
    </row>
    <row r="175" spans="1:4" ht="15.75" customHeight="1" x14ac:dyDescent="0.25">
      <c r="A175" s="318" t="s">
        <v>187</v>
      </c>
      <c r="B175" s="318"/>
      <c r="C175" s="318"/>
      <c r="D175" s="318"/>
    </row>
    <row r="176" spans="1:4" ht="32.1" customHeight="1" x14ac:dyDescent="0.25">
      <c r="A176" s="311" t="s">
        <v>300</v>
      </c>
      <c r="B176" s="311"/>
      <c r="C176" s="311"/>
      <c r="D176" s="311"/>
    </row>
    <row r="177" spans="1:10" x14ac:dyDescent="0.25">
      <c r="A177" s="311" t="s">
        <v>470</v>
      </c>
      <c r="B177" s="311"/>
      <c r="C177" s="311"/>
      <c r="D177" s="311"/>
      <c r="E177" s="53"/>
      <c r="F177" s="53"/>
      <c r="G177" s="53"/>
      <c r="H177" s="53"/>
      <c r="I177" s="53"/>
      <c r="J177" s="53"/>
    </row>
    <row r="178" spans="1:10" ht="30.6" customHeight="1" x14ac:dyDescent="0.25">
      <c r="A178" s="311" t="s">
        <v>238</v>
      </c>
      <c r="B178" s="311"/>
      <c r="C178" s="311"/>
      <c r="D178" s="311"/>
      <c r="E178" s="60"/>
      <c r="F178" s="60"/>
      <c r="G178" s="60"/>
      <c r="H178" s="60"/>
      <c r="I178" s="60"/>
      <c r="J178" s="60"/>
    </row>
    <row r="179" spans="1:10" ht="31.5" customHeight="1" x14ac:dyDescent="0.25">
      <c r="A179" s="311" t="s">
        <v>239</v>
      </c>
      <c r="B179" s="311"/>
      <c r="C179" s="311"/>
      <c r="D179" s="311"/>
      <c r="E179" s="53"/>
      <c r="F179" s="53"/>
      <c r="G179" s="53"/>
      <c r="H179" s="53"/>
      <c r="I179" s="53"/>
      <c r="J179" s="53"/>
    </row>
    <row r="180" spans="1:10" x14ac:dyDescent="0.25">
      <c r="A180" s="11"/>
      <c r="B180" s="11"/>
      <c r="C180" s="11"/>
      <c r="D180" s="11"/>
    </row>
    <row r="181" spans="1:10" x14ac:dyDescent="0.25">
      <c r="A181" s="323" t="s">
        <v>63</v>
      </c>
      <c r="B181" s="323"/>
      <c r="C181" s="323"/>
      <c r="D181" s="323"/>
    </row>
    <row r="182" spans="1:10" x14ac:dyDescent="0.25">
      <c r="A182" s="43"/>
      <c r="B182" s="43"/>
      <c r="C182" s="43"/>
      <c r="D182" s="43"/>
    </row>
    <row r="183" spans="1:10" x14ac:dyDescent="0.25">
      <c r="A183" s="43"/>
      <c r="B183" s="330" t="s">
        <v>240</v>
      </c>
      <c r="C183" s="330"/>
      <c r="D183" s="25">
        <f>C36+C104+D118+C164+C174</f>
        <v>5627.7637223685688</v>
      </c>
    </row>
    <row r="184" spans="1:10" x14ac:dyDescent="0.25">
      <c r="A184" s="43"/>
      <c r="B184" s="330" t="s">
        <v>241</v>
      </c>
      <c r="C184" s="330"/>
      <c r="D184" s="25">
        <f>D183+D187</f>
        <v>5627.7637223685688</v>
      </c>
    </row>
    <row r="185" spans="1:10" x14ac:dyDescent="0.25">
      <c r="A185" s="43"/>
      <c r="B185" s="356" t="s">
        <v>242</v>
      </c>
      <c r="C185" s="356"/>
      <c r="D185" s="25">
        <f>(D184+D188)/(1-C189)</f>
        <v>5627.7637223685688</v>
      </c>
    </row>
    <row r="186" spans="1:10" ht="14.45" customHeight="1" x14ac:dyDescent="0.25">
      <c r="A186" s="149">
        <v>6</v>
      </c>
      <c r="B186" s="149" t="s">
        <v>8</v>
      </c>
      <c r="C186" s="149" t="s">
        <v>34</v>
      </c>
      <c r="D186" s="149" t="s">
        <v>14</v>
      </c>
    </row>
    <row r="187" spans="1:10" x14ac:dyDescent="0.25">
      <c r="A187" s="150" t="s">
        <v>15</v>
      </c>
      <c r="B187" s="14" t="s">
        <v>9</v>
      </c>
      <c r="C187" s="48">
        <v>0</v>
      </c>
      <c r="D187" s="61">
        <f>D183*C187</f>
        <v>0</v>
      </c>
      <c r="E187" s="1" t="s">
        <v>353</v>
      </c>
    </row>
    <row r="188" spans="1:10" x14ac:dyDescent="0.25">
      <c r="A188" s="150" t="s">
        <v>16</v>
      </c>
      <c r="B188" s="14" t="s">
        <v>250</v>
      </c>
      <c r="C188" s="48">
        <v>0</v>
      </c>
      <c r="D188" s="61">
        <f>D184*C188</f>
        <v>0</v>
      </c>
    </row>
    <row r="189" spans="1:10" x14ac:dyDescent="0.25">
      <c r="A189" s="150" t="s">
        <v>17</v>
      </c>
      <c r="B189" s="14" t="s">
        <v>10</v>
      </c>
      <c r="C189" s="48">
        <v>0</v>
      </c>
      <c r="D189" s="61"/>
    </row>
    <row r="190" spans="1:10" x14ac:dyDescent="0.25">
      <c r="A190" s="150"/>
      <c r="B190" s="14" t="s">
        <v>75</v>
      </c>
      <c r="C190" s="48">
        <v>0</v>
      </c>
      <c r="D190" s="61">
        <f>D185*C190</f>
        <v>0</v>
      </c>
    </row>
    <row r="191" spans="1:10" x14ac:dyDescent="0.25">
      <c r="A191" s="150"/>
      <c r="B191" s="14" t="s">
        <v>76</v>
      </c>
      <c r="C191" s="48">
        <v>0</v>
      </c>
      <c r="D191" s="61">
        <f>D185*C191</f>
        <v>0</v>
      </c>
    </row>
    <row r="192" spans="1:10" x14ac:dyDescent="0.25">
      <c r="A192" s="150"/>
      <c r="B192" s="14" t="s">
        <v>73</v>
      </c>
      <c r="C192" s="48"/>
      <c r="D192" s="61">
        <f>D185*C192</f>
        <v>0</v>
      </c>
    </row>
    <row r="193" spans="1:10" x14ac:dyDescent="0.25">
      <c r="A193" s="150"/>
      <c r="B193" s="14" t="s">
        <v>74</v>
      </c>
      <c r="C193" s="48">
        <v>0</v>
      </c>
      <c r="D193" s="61">
        <f>D185*C193</f>
        <v>0</v>
      </c>
    </row>
    <row r="194" spans="1:10" ht="19.5" customHeight="1" x14ac:dyDescent="0.25">
      <c r="A194" s="150"/>
      <c r="B194" s="14" t="s">
        <v>243</v>
      </c>
      <c r="C194" s="48"/>
      <c r="D194" s="61"/>
    </row>
    <row r="195" spans="1:10" x14ac:dyDescent="0.25">
      <c r="A195" s="357" t="s">
        <v>6</v>
      </c>
      <c r="B195" s="357"/>
      <c r="C195" s="48"/>
      <c r="D195" s="61">
        <f>SUM(D187:D194)</f>
        <v>0</v>
      </c>
    </row>
    <row r="196" spans="1:10" x14ac:dyDescent="0.25">
      <c r="A196" s="358" t="s">
        <v>187</v>
      </c>
      <c r="B196" s="359"/>
      <c r="C196" s="359"/>
      <c r="D196" s="359"/>
    </row>
    <row r="197" spans="1:10" ht="15" customHeight="1" x14ac:dyDescent="0.25">
      <c r="A197" s="311" t="s">
        <v>305</v>
      </c>
      <c r="B197" s="311"/>
      <c r="C197" s="311"/>
      <c r="D197" s="311"/>
      <c r="E197" s="54"/>
      <c r="F197" s="54"/>
      <c r="G197" s="54"/>
      <c r="H197" s="54"/>
      <c r="I197" s="54"/>
      <c r="J197" s="54"/>
    </row>
    <row r="198" spans="1:10" x14ac:dyDescent="0.25">
      <c r="A198" s="320" t="s">
        <v>251</v>
      </c>
      <c r="B198" s="320"/>
      <c r="C198" s="320"/>
      <c r="D198" s="320"/>
      <c r="E198" s="17"/>
      <c r="F198" s="17"/>
      <c r="G198" s="17"/>
      <c r="H198" s="17"/>
    </row>
    <row r="199" spans="1:10" x14ac:dyDescent="0.25">
      <c r="A199" s="148"/>
      <c r="B199" s="148"/>
      <c r="C199" s="148"/>
      <c r="D199" s="148"/>
      <c r="E199" s="17"/>
      <c r="F199" s="17"/>
      <c r="G199" s="17"/>
      <c r="H199" s="17"/>
    </row>
    <row r="200" spans="1:10" x14ac:dyDescent="0.25">
      <c r="A200" s="11"/>
      <c r="B200" s="11"/>
      <c r="C200" s="11"/>
      <c r="D200" s="11"/>
    </row>
    <row r="201" spans="1:10" x14ac:dyDescent="0.25">
      <c r="A201" s="323" t="s">
        <v>64</v>
      </c>
      <c r="B201" s="323"/>
      <c r="C201" s="323"/>
      <c r="D201" s="323"/>
    </row>
    <row r="202" spans="1:10" x14ac:dyDescent="0.25">
      <c r="A202" s="11"/>
      <c r="B202" s="11"/>
      <c r="C202" s="11"/>
      <c r="D202" s="11"/>
    </row>
    <row r="203" spans="1:10" x14ac:dyDescent="0.25">
      <c r="A203" s="149"/>
      <c r="B203" s="149" t="s">
        <v>65</v>
      </c>
      <c r="C203" s="340" t="s">
        <v>14</v>
      </c>
      <c r="D203" s="340"/>
    </row>
    <row r="204" spans="1:10" x14ac:dyDescent="0.25">
      <c r="A204" s="151" t="s">
        <v>15</v>
      </c>
      <c r="B204" s="14" t="s">
        <v>12</v>
      </c>
      <c r="C204" s="334">
        <f>C36</f>
        <v>2910.6349999999998</v>
      </c>
      <c r="D204" s="334"/>
    </row>
    <row r="205" spans="1:10" x14ac:dyDescent="0.25">
      <c r="A205" s="151" t="s">
        <v>16</v>
      </c>
      <c r="B205" s="14" t="s">
        <v>25</v>
      </c>
      <c r="C205" s="334">
        <f>C104</f>
        <v>2162.74866028</v>
      </c>
      <c r="D205" s="334"/>
    </row>
    <row r="206" spans="1:10" x14ac:dyDescent="0.25">
      <c r="A206" s="151" t="s">
        <v>17</v>
      </c>
      <c r="B206" s="14" t="s">
        <v>45</v>
      </c>
      <c r="C206" s="334">
        <f>D118</f>
        <v>155.55090166875132</v>
      </c>
      <c r="D206" s="334"/>
    </row>
    <row r="207" spans="1:10" x14ac:dyDescent="0.25">
      <c r="A207" s="151" t="s">
        <v>19</v>
      </c>
      <c r="B207" s="14" t="s">
        <v>52</v>
      </c>
      <c r="C207" s="334">
        <f>C164</f>
        <v>127.10552232457934</v>
      </c>
      <c r="D207" s="334"/>
    </row>
    <row r="208" spans="1:10" ht="14.45" customHeight="1" x14ac:dyDescent="0.25">
      <c r="A208" s="151" t="s">
        <v>20</v>
      </c>
      <c r="B208" s="14" t="s">
        <v>61</v>
      </c>
      <c r="C208" s="334">
        <f>C174</f>
        <v>271.72363809523807</v>
      </c>
      <c r="D208" s="334"/>
    </row>
    <row r="209" spans="1:4" x14ac:dyDescent="0.25">
      <c r="A209" s="335" t="s">
        <v>66</v>
      </c>
      <c r="B209" s="336"/>
      <c r="C209" s="337">
        <f>SUM(C204:C208)</f>
        <v>5627.7637223685688</v>
      </c>
      <c r="D209" s="337"/>
    </row>
    <row r="210" spans="1:4" ht="14.45" customHeight="1" x14ac:dyDescent="0.25">
      <c r="A210" s="151" t="s">
        <v>22</v>
      </c>
      <c r="B210" s="14" t="s">
        <v>67</v>
      </c>
      <c r="C210" s="334">
        <f>D187</f>
        <v>0</v>
      </c>
      <c r="D210" s="334"/>
    </row>
    <row r="211" spans="1:4" ht="19.5" x14ac:dyDescent="0.25">
      <c r="A211" s="361" t="s">
        <v>68</v>
      </c>
      <c r="B211" s="362"/>
      <c r="C211" s="363">
        <f>C209+C210</f>
        <v>5627.7637223685688</v>
      </c>
      <c r="D211" s="363"/>
    </row>
    <row r="212" spans="1:4" ht="14.45" customHeight="1" x14ac:dyDescent="0.25">
      <c r="A212" s="335" t="s">
        <v>95</v>
      </c>
      <c r="B212" s="336"/>
      <c r="C212" s="360">
        <v>1</v>
      </c>
      <c r="D212" s="360"/>
    </row>
    <row r="213" spans="1:4" ht="14.45" customHeight="1" x14ac:dyDescent="0.25">
      <c r="A213" s="335" t="s">
        <v>96</v>
      </c>
      <c r="B213" s="336"/>
      <c r="C213" s="337">
        <f>C211*C212</f>
        <v>5627.7637223685688</v>
      </c>
      <c r="D213" s="337"/>
    </row>
    <row r="214" spans="1:4" x14ac:dyDescent="0.25">
      <c r="A214" s="335" t="s">
        <v>92</v>
      </c>
      <c r="B214" s="336"/>
      <c r="C214" s="337">
        <f>C213*12</f>
        <v>67533.164668422833</v>
      </c>
      <c r="D214" s="337"/>
    </row>
  </sheetData>
  <mergeCells count="146">
    <mergeCell ref="C12:D12"/>
    <mergeCell ref="C13:D13"/>
    <mergeCell ref="C14:D14"/>
    <mergeCell ref="C15:D15"/>
    <mergeCell ref="C16:D16"/>
    <mergeCell ref="C17:D17"/>
    <mergeCell ref="A1:D1"/>
    <mergeCell ref="A2:D2"/>
    <mergeCell ref="A4:B4"/>
    <mergeCell ref="A6:D6"/>
    <mergeCell ref="A7:D8"/>
    <mergeCell ref="A10:D10"/>
    <mergeCell ref="A24:D24"/>
    <mergeCell ref="A25:D25"/>
    <mergeCell ref="A27:D27"/>
    <mergeCell ref="C29:D29"/>
    <mergeCell ref="C30:D30"/>
    <mergeCell ref="C31:D31"/>
    <mergeCell ref="C18:D18"/>
    <mergeCell ref="C19:D19"/>
    <mergeCell ref="A20:D20"/>
    <mergeCell ref="A21:D21"/>
    <mergeCell ref="A22:D22"/>
    <mergeCell ref="A23:D23"/>
    <mergeCell ref="A37:D37"/>
    <mergeCell ref="A38:D38"/>
    <mergeCell ref="A39:D39"/>
    <mergeCell ref="A41:D41"/>
    <mergeCell ref="A42:D42"/>
    <mergeCell ref="A43:D44"/>
    <mergeCell ref="C32:D32"/>
    <mergeCell ref="C33:D33"/>
    <mergeCell ref="C34:D34"/>
    <mergeCell ref="C35:D35"/>
    <mergeCell ref="A36:B36"/>
    <mergeCell ref="C36:D36"/>
    <mergeCell ref="A57:D57"/>
    <mergeCell ref="A59:B59"/>
    <mergeCell ref="A69:B69"/>
    <mergeCell ref="A70:D70"/>
    <mergeCell ref="A71:D71"/>
    <mergeCell ref="A72:D73"/>
    <mergeCell ref="A45:D45"/>
    <mergeCell ref="A47:D47"/>
    <mergeCell ref="A52:B52"/>
    <mergeCell ref="A53:D53"/>
    <mergeCell ref="A54:D54"/>
    <mergeCell ref="A55:D55"/>
    <mergeCell ref="A83:D83"/>
    <mergeCell ref="A90:C90"/>
    <mergeCell ref="A91:D91"/>
    <mergeCell ref="A92:D92"/>
    <mergeCell ref="A93:D93"/>
    <mergeCell ref="A94:D94"/>
    <mergeCell ref="A74:D75"/>
    <mergeCell ref="A76:D76"/>
    <mergeCell ref="A77:D78"/>
    <mergeCell ref="A79:D79"/>
    <mergeCell ref="A80:D80"/>
    <mergeCell ref="A81:D81"/>
    <mergeCell ref="C103:D103"/>
    <mergeCell ref="A104:B104"/>
    <mergeCell ref="C104:D104"/>
    <mergeCell ref="A107:D107"/>
    <mergeCell ref="A109:B109"/>
    <mergeCell ref="A110:B110"/>
    <mergeCell ref="A95:D95"/>
    <mergeCell ref="A96:D96"/>
    <mergeCell ref="A98:D98"/>
    <mergeCell ref="C100:D100"/>
    <mergeCell ref="C101:D101"/>
    <mergeCell ref="C102:D102"/>
    <mergeCell ref="A125:D125"/>
    <mergeCell ref="A126:D126"/>
    <mergeCell ref="A127:D127"/>
    <mergeCell ref="A129:D129"/>
    <mergeCell ref="A131:B131"/>
    <mergeCell ref="A140:C140"/>
    <mergeCell ref="A118:B118"/>
    <mergeCell ref="A119:D119"/>
    <mergeCell ref="A120:D120"/>
    <mergeCell ref="A121:D121"/>
    <mergeCell ref="A122:D122"/>
    <mergeCell ref="A123:D123"/>
    <mergeCell ref="A147:D147"/>
    <mergeCell ref="A148:D148"/>
    <mergeCell ref="A149:D149"/>
    <mergeCell ref="A150:D150"/>
    <mergeCell ref="A151:D151"/>
    <mergeCell ref="A153:D153"/>
    <mergeCell ref="A141:D141"/>
    <mergeCell ref="A142:D142"/>
    <mergeCell ref="A143:D143"/>
    <mergeCell ref="A144:D144"/>
    <mergeCell ref="A145:D145"/>
    <mergeCell ref="A146:D146"/>
    <mergeCell ref="C161:D161"/>
    <mergeCell ref="C162:D162"/>
    <mergeCell ref="C163:D163"/>
    <mergeCell ref="A164:B164"/>
    <mergeCell ref="C164:D164"/>
    <mergeCell ref="A167:D167"/>
    <mergeCell ref="A154:B154"/>
    <mergeCell ref="C155:D155"/>
    <mergeCell ref="C156:D156"/>
    <mergeCell ref="A157:B157"/>
    <mergeCell ref="C157:D157"/>
    <mergeCell ref="A159:D159"/>
    <mergeCell ref="A175:D175"/>
    <mergeCell ref="A176:D176"/>
    <mergeCell ref="A177:D177"/>
    <mergeCell ref="A178:D178"/>
    <mergeCell ref="A179:D179"/>
    <mergeCell ref="A181:D181"/>
    <mergeCell ref="C169:D169"/>
    <mergeCell ref="C170:D170"/>
    <mergeCell ref="C171:D171"/>
    <mergeCell ref="C172:D172"/>
    <mergeCell ref="C173:D173"/>
    <mergeCell ref="A174:B174"/>
    <mergeCell ref="C174:D174"/>
    <mergeCell ref="A198:D198"/>
    <mergeCell ref="A201:D201"/>
    <mergeCell ref="C203:D203"/>
    <mergeCell ref="C204:D204"/>
    <mergeCell ref="C205:D205"/>
    <mergeCell ref="C206:D206"/>
    <mergeCell ref="B183:C183"/>
    <mergeCell ref="B184:C184"/>
    <mergeCell ref="B185:C185"/>
    <mergeCell ref="A195:B195"/>
    <mergeCell ref="A196:D196"/>
    <mergeCell ref="A197:D197"/>
    <mergeCell ref="A212:B212"/>
    <mergeCell ref="C212:D212"/>
    <mergeCell ref="A213:B213"/>
    <mergeCell ref="C213:D213"/>
    <mergeCell ref="A214:B214"/>
    <mergeCell ref="C214:D214"/>
    <mergeCell ref="C207:D207"/>
    <mergeCell ref="C208:D208"/>
    <mergeCell ref="A209:B209"/>
    <mergeCell ref="C209:D209"/>
    <mergeCell ref="C210:D210"/>
    <mergeCell ref="A211:B211"/>
    <mergeCell ref="C211:D211"/>
  </mergeCells>
  <pageMargins left="0.25" right="0.25" top="0.75" bottom="0.75" header="0.3" footer="0.3"/>
  <pageSetup paperSize="9" orientation="landscape" r:id="rId1"/>
  <drawing r:id="rId2"/>
  <legacyDrawing r:id="rId3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0F3600-B313-44C2-AE7C-DC52E4AFC6C9}">
  <dimension ref="A1:J214"/>
  <sheetViews>
    <sheetView topLeftCell="A190" workbookViewId="0">
      <selection activeCell="C171" sqref="C171:D171"/>
    </sheetView>
  </sheetViews>
  <sheetFormatPr defaultColWidth="8.7109375" defaultRowHeight="15.75" x14ac:dyDescent="0.25"/>
  <cols>
    <col min="1" max="1" width="8.7109375" style="1"/>
    <col min="2" max="2" width="74.42578125" style="1" customWidth="1"/>
    <col min="3" max="3" width="18" style="1" customWidth="1"/>
    <col min="4" max="4" width="14.28515625" style="1" customWidth="1"/>
    <col min="5" max="5" width="10.85546875" style="1" customWidth="1"/>
    <col min="6" max="6" width="14" style="1" customWidth="1"/>
    <col min="7" max="8" width="12.42578125" style="1" customWidth="1"/>
    <col min="9" max="16384" width="8.7109375" style="1"/>
  </cols>
  <sheetData>
    <row r="1" spans="1:6" x14ac:dyDescent="0.25">
      <c r="A1" s="306" t="s">
        <v>69</v>
      </c>
      <c r="B1" s="306"/>
      <c r="C1" s="306"/>
      <c r="D1" s="306"/>
    </row>
    <row r="2" spans="1:6" x14ac:dyDescent="0.25">
      <c r="A2" s="306" t="s">
        <v>70</v>
      </c>
      <c r="B2" s="306"/>
      <c r="C2" s="306"/>
      <c r="D2" s="306"/>
    </row>
    <row r="3" spans="1:6" x14ac:dyDescent="0.25">
      <c r="A3" s="2"/>
      <c r="B3" s="2"/>
      <c r="C3" s="2"/>
      <c r="D3" s="2"/>
    </row>
    <row r="4" spans="1:6" x14ac:dyDescent="0.25">
      <c r="A4" s="307" t="str">
        <f>'Bombeiro Hidráulico'!A4</f>
        <v>Processo SEI nº08295.009642/2020-70</v>
      </c>
      <c r="B4" s="307"/>
      <c r="C4" s="2"/>
      <c r="D4" s="2"/>
    </row>
    <row r="5" spans="1:6" x14ac:dyDescent="0.25">
      <c r="A5" s="105" t="str">
        <f>'Bombeiro Hidráulico'!A5</f>
        <v>Pregão Eletrônico nº xx/2020-SR/PF/GO</v>
      </c>
      <c r="B5" s="2"/>
      <c r="C5" s="2"/>
      <c r="D5" s="2"/>
    </row>
    <row r="6" spans="1:6" x14ac:dyDescent="0.25">
      <c r="A6" s="308" t="s">
        <v>77</v>
      </c>
      <c r="B6" s="308"/>
      <c r="C6" s="308"/>
      <c r="D6" s="308"/>
    </row>
    <row r="7" spans="1:6" ht="14.45" customHeight="1" x14ac:dyDescent="0.25">
      <c r="A7" s="309" t="s">
        <v>185</v>
      </c>
      <c r="B7" s="309"/>
      <c r="C7" s="309"/>
      <c r="D7" s="309"/>
    </row>
    <row r="8" spans="1:6" ht="33" customHeight="1" x14ac:dyDescent="0.25">
      <c r="A8" s="309"/>
      <c r="B8" s="309"/>
      <c r="C8" s="309"/>
      <c r="D8" s="309"/>
    </row>
    <row r="9" spans="1:6" x14ac:dyDescent="0.25">
      <c r="A9" s="106"/>
      <c r="B9" s="106"/>
      <c r="C9" s="106"/>
      <c r="D9" s="106"/>
    </row>
    <row r="10" spans="1:6" x14ac:dyDescent="0.25">
      <c r="A10" s="310" t="s">
        <v>78</v>
      </c>
      <c r="B10" s="310"/>
      <c r="C10" s="310"/>
      <c r="D10" s="310"/>
    </row>
    <row r="11" spans="1:6" x14ac:dyDescent="0.25">
      <c r="A11" s="4"/>
      <c r="B11" s="4"/>
      <c r="C11" s="4"/>
      <c r="D11" s="106"/>
    </row>
    <row r="12" spans="1:6" x14ac:dyDescent="0.25">
      <c r="A12" s="100">
        <v>1</v>
      </c>
      <c r="B12" s="6" t="s">
        <v>79</v>
      </c>
      <c r="C12" s="298" t="s">
        <v>98</v>
      </c>
      <c r="D12" s="299"/>
    </row>
    <row r="13" spans="1:6" x14ac:dyDescent="0.25">
      <c r="A13" s="100">
        <v>2</v>
      </c>
      <c r="B13" s="6" t="s">
        <v>80</v>
      </c>
      <c r="C13" s="300" t="s">
        <v>319</v>
      </c>
      <c r="D13" s="300"/>
    </row>
    <row r="14" spans="1:6" ht="36.75" x14ac:dyDescent="0.25">
      <c r="A14" s="100">
        <v>3</v>
      </c>
      <c r="B14" s="7" t="s">
        <v>81</v>
      </c>
      <c r="C14" s="301">
        <v>1320</v>
      </c>
      <c r="D14" s="302"/>
      <c r="F14" s="211" t="s">
        <v>186</v>
      </c>
    </row>
    <row r="15" spans="1:6" ht="29.25" customHeight="1" x14ac:dyDescent="0.25">
      <c r="A15" s="8">
        <v>4</v>
      </c>
      <c r="B15" s="9" t="s">
        <v>82</v>
      </c>
      <c r="C15" s="303" t="s">
        <v>263</v>
      </c>
      <c r="D15" s="304"/>
    </row>
    <row r="16" spans="1:6" x14ac:dyDescent="0.25">
      <c r="A16" s="100">
        <v>5</v>
      </c>
      <c r="B16" s="6" t="s">
        <v>83</v>
      </c>
      <c r="C16" s="305">
        <v>44287</v>
      </c>
      <c r="D16" s="305"/>
    </row>
    <row r="17" spans="1:7" x14ac:dyDescent="0.25">
      <c r="A17" s="100">
        <v>6</v>
      </c>
      <c r="B17" s="6" t="s">
        <v>97</v>
      </c>
      <c r="C17" s="305" t="s">
        <v>320</v>
      </c>
      <c r="D17" s="305"/>
    </row>
    <row r="18" spans="1:7" x14ac:dyDescent="0.25">
      <c r="A18" s="100">
        <v>7</v>
      </c>
      <c r="B18" s="6" t="s">
        <v>88</v>
      </c>
      <c r="C18" s="305"/>
      <c r="D18" s="305"/>
    </row>
    <row r="19" spans="1:7" x14ac:dyDescent="0.25">
      <c r="A19" s="100">
        <v>8</v>
      </c>
      <c r="B19" s="6" t="s">
        <v>87</v>
      </c>
      <c r="C19" s="317" t="s">
        <v>275</v>
      </c>
      <c r="D19" s="317"/>
    </row>
    <row r="20" spans="1:7" ht="15.75" customHeight="1" x14ac:dyDescent="0.25">
      <c r="A20" s="318" t="s">
        <v>187</v>
      </c>
      <c r="B20" s="318"/>
      <c r="C20" s="318"/>
      <c r="D20" s="318"/>
    </row>
    <row r="21" spans="1:7" x14ac:dyDescent="0.25">
      <c r="A21" s="319" t="s">
        <v>188</v>
      </c>
      <c r="B21" s="319"/>
      <c r="C21" s="319"/>
      <c r="D21" s="319"/>
    </row>
    <row r="22" spans="1:7" x14ac:dyDescent="0.25">
      <c r="A22" s="320" t="s">
        <v>189</v>
      </c>
      <c r="B22" s="320"/>
      <c r="C22" s="320"/>
      <c r="D22" s="320"/>
    </row>
    <row r="23" spans="1:7" x14ac:dyDescent="0.25">
      <c r="A23" s="321" t="s">
        <v>190</v>
      </c>
      <c r="B23" s="321"/>
      <c r="C23" s="321"/>
      <c r="D23" s="321"/>
    </row>
    <row r="24" spans="1:7" ht="24.95" customHeight="1" x14ac:dyDescent="0.25">
      <c r="A24" s="311" t="s">
        <v>321</v>
      </c>
      <c r="B24" s="311"/>
      <c r="C24" s="311"/>
      <c r="D24" s="311"/>
      <c r="E24" s="10"/>
      <c r="F24" s="10"/>
      <c r="G24" s="10"/>
    </row>
    <row r="25" spans="1:7" ht="24.95" customHeight="1" x14ac:dyDescent="0.25">
      <c r="A25" s="311" t="s">
        <v>322</v>
      </c>
      <c r="B25" s="311"/>
      <c r="C25" s="311"/>
      <c r="D25" s="311"/>
      <c r="E25" s="10"/>
      <c r="F25" s="10"/>
      <c r="G25" s="10"/>
    </row>
    <row r="26" spans="1:7" x14ac:dyDescent="0.25">
      <c r="A26" s="11"/>
      <c r="B26" s="11"/>
      <c r="C26" s="11"/>
      <c r="D26" s="11"/>
    </row>
    <row r="27" spans="1:7" x14ac:dyDescent="0.25">
      <c r="A27" s="310" t="s">
        <v>12</v>
      </c>
      <c r="B27" s="310"/>
      <c r="C27" s="310"/>
      <c r="D27" s="310"/>
    </row>
    <row r="28" spans="1:7" x14ac:dyDescent="0.25">
      <c r="A28" s="11"/>
      <c r="B28" s="11"/>
      <c r="C28" s="11"/>
      <c r="D28" s="11"/>
    </row>
    <row r="29" spans="1:7" x14ac:dyDescent="0.25">
      <c r="A29" s="98">
        <v>1</v>
      </c>
      <c r="B29" s="98" t="s">
        <v>13</v>
      </c>
      <c r="C29" s="312" t="s">
        <v>14</v>
      </c>
      <c r="D29" s="312"/>
    </row>
    <row r="30" spans="1:7" x14ac:dyDescent="0.25">
      <c r="A30" s="99" t="s">
        <v>15</v>
      </c>
      <c r="B30" s="51" t="s">
        <v>471</v>
      </c>
      <c r="C30" s="313">
        <f>C14</f>
        <v>1320</v>
      </c>
      <c r="D30" s="314"/>
    </row>
    <row r="31" spans="1:7" x14ac:dyDescent="0.25">
      <c r="A31" s="99" t="s">
        <v>16</v>
      </c>
      <c r="B31" s="51" t="s">
        <v>248</v>
      </c>
      <c r="C31" s="315">
        <f>C30*30%</f>
        <v>396</v>
      </c>
      <c r="D31" s="316"/>
    </row>
    <row r="32" spans="1:7" x14ac:dyDescent="0.25">
      <c r="A32" s="99" t="s">
        <v>17</v>
      </c>
      <c r="B32" s="51" t="s">
        <v>18</v>
      </c>
      <c r="C32" s="315"/>
      <c r="D32" s="316"/>
    </row>
    <row r="33" spans="1:7" x14ac:dyDescent="0.25">
      <c r="A33" s="99" t="s">
        <v>19</v>
      </c>
      <c r="B33" s="14" t="s">
        <v>1</v>
      </c>
      <c r="C33" s="324"/>
      <c r="D33" s="315"/>
    </row>
    <row r="34" spans="1:7" x14ac:dyDescent="0.25">
      <c r="A34" s="99" t="s">
        <v>20</v>
      </c>
      <c r="B34" s="14" t="s">
        <v>21</v>
      </c>
      <c r="C34" s="324"/>
      <c r="D34" s="315"/>
    </row>
    <row r="35" spans="1:7" x14ac:dyDescent="0.25">
      <c r="A35" s="99" t="s">
        <v>22</v>
      </c>
      <c r="B35" s="51" t="s">
        <v>24</v>
      </c>
      <c r="C35" s="325"/>
      <c r="D35" s="326"/>
    </row>
    <row r="36" spans="1:7" x14ac:dyDescent="0.25">
      <c r="A36" s="327" t="s">
        <v>2</v>
      </c>
      <c r="B36" s="327"/>
      <c r="C36" s="328">
        <f>SUM(C30:C35)</f>
        <v>1716</v>
      </c>
      <c r="D36" s="328"/>
    </row>
    <row r="37" spans="1:7" ht="15.75" customHeight="1" x14ac:dyDescent="0.25">
      <c r="A37" s="318" t="s">
        <v>187</v>
      </c>
      <c r="B37" s="318"/>
      <c r="C37" s="318"/>
      <c r="D37" s="318"/>
    </row>
    <row r="38" spans="1:7" ht="15.75" customHeight="1" x14ac:dyDescent="0.25">
      <c r="A38" s="322" t="s">
        <v>191</v>
      </c>
      <c r="B38" s="322"/>
      <c r="C38" s="322"/>
      <c r="D38" s="322"/>
    </row>
    <row r="39" spans="1:7" ht="15.6" customHeight="1" x14ac:dyDescent="0.25">
      <c r="A39" s="311" t="s">
        <v>323</v>
      </c>
      <c r="B39" s="311"/>
      <c r="C39" s="311"/>
      <c r="D39" s="311"/>
      <c r="E39" s="10"/>
      <c r="F39" s="10"/>
      <c r="G39" s="10"/>
    </row>
    <row r="40" spans="1:7" x14ac:dyDescent="0.25">
      <c r="A40" s="11"/>
      <c r="B40" s="11"/>
      <c r="C40" s="11"/>
      <c r="D40" s="11"/>
    </row>
    <row r="41" spans="1:7" x14ac:dyDescent="0.25">
      <c r="A41" s="323" t="s">
        <v>25</v>
      </c>
      <c r="B41" s="323"/>
      <c r="C41" s="323"/>
      <c r="D41" s="323"/>
    </row>
    <row r="42" spans="1:7" ht="15.75" customHeight="1" x14ac:dyDescent="0.25">
      <c r="A42" s="318" t="s">
        <v>187</v>
      </c>
      <c r="B42" s="318"/>
      <c r="C42" s="318"/>
      <c r="D42" s="318"/>
    </row>
    <row r="43" spans="1:7" ht="15.75" customHeight="1" x14ac:dyDescent="0.25">
      <c r="A43" s="311" t="s">
        <v>192</v>
      </c>
      <c r="B43" s="311"/>
      <c r="C43" s="311"/>
      <c r="D43" s="311"/>
    </row>
    <row r="44" spans="1:7" x14ac:dyDescent="0.25">
      <c r="A44" s="311"/>
      <c r="B44" s="311"/>
      <c r="C44" s="311"/>
      <c r="D44" s="311"/>
    </row>
    <row r="45" spans="1:7" ht="15.75" customHeight="1" x14ac:dyDescent="0.25">
      <c r="A45" s="311" t="s">
        <v>193</v>
      </c>
      <c r="B45" s="311"/>
      <c r="C45" s="311"/>
      <c r="D45" s="311"/>
    </row>
    <row r="46" spans="1:7" x14ac:dyDescent="0.25">
      <c r="A46" s="18"/>
      <c r="B46" s="11"/>
      <c r="C46" s="11"/>
      <c r="D46" s="11"/>
    </row>
    <row r="47" spans="1:7" x14ac:dyDescent="0.25">
      <c r="A47" s="331" t="s">
        <v>26</v>
      </c>
      <c r="B47" s="331"/>
      <c r="C47" s="331"/>
      <c r="D47" s="331"/>
    </row>
    <row r="48" spans="1:7" x14ac:dyDescent="0.25">
      <c r="A48" s="11"/>
      <c r="B48" s="11"/>
      <c r="C48" s="11"/>
      <c r="D48" s="11"/>
    </row>
    <row r="49" spans="1:8" x14ac:dyDescent="0.25">
      <c r="A49" s="98" t="s">
        <v>27</v>
      </c>
      <c r="B49" s="98" t="s">
        <v>28</v>
      </c>
      <c r="C49" s="98" t="s">
        <v>34</v>
      </c>
      <c r="D49" s="98" t="s">
        <v>14</v>
      </c>
    </row>
    <row r="50" spans="1:8" x14ac:dyDescent="0.25">
      <c r="A50" s="99" t="s">
        <v>15</v>
      </c>
      <c r="B50" s="14" t="s">
        <v>29</v>
      </c>
      <c r="C50" s="19">
        <f>1/12</f>
        <v>8.3333333333333329E-2</v>
      </c>
      <c r="D50" s="20">
        <f>C36*C50</f>
        <v>143</v>
      </c>
    </row>
    <row r="51" spans="1:8" x14ac:dyDescent="0.25">
      <c r="A51" s="99" t="s">
        <v>16</v>
      </c>
      <c r="B51" s="14" t="s">
        <v>30</v>
      </c>
      <c r="C51" s="21">
        <v>0.121</v>
      </c>
      <c r="D51" s="20">
        <f>C36*C51</f>
        <v>207.636</v>
      </c>
    </row>
    <row r="52" spans="1:8" x14ac:dyDescent="0.25">
      <c r="A52" s="327" t="s">
        <v>6</v>
      </c>
      <c r="B52" s="327"/>
      <c r="C52" s="99"/>
      <c r="D52" s="22">
        <f>SUM(D50:D51)</f>
        <v>350.63599999999997</v>
      </c>
      <c r="H52" s="23"/>
    </row>
    <row r="53" spans="1:8" ht="15.75" customHeight="1" x14ac:dyDescent="0.25">
      <c r="A53" s="318" t="s">
        <v>187</v>
      </c>
      <c r="B53" s="318"/>
      <c r="C53" s="318"/>
      <c r="D53" s="318"/>
    </row>
    <row r="54" spans="1:8" ht="27" customHeight="1" x14ac:dyDescent="0.25">
      <c r="A54" s="322" t="s">
        <v>194</v>
      </c>
      <c r="B54" s="322"/>
      <c r="C54" s="322"/>
      <c r="D54" s="322"/>
    </row>
    <row r="55" spans="1:8" ht="32.1" customHeight="1" x14ac:dyDescent="0.25">
      <c r="A55" s="332" t="s">
        <v>195</v>
      </c>
      <c r="B55" s="332"/>
      <c r="C55" s="332"/>
      <c r="D55" s="332"/>
    </row>
    <row r="56" spans="1:8" x14ac:dyDescent="0.25">
      <c r="A56" s="11"/>
      <c r="B56" s="11"/>
      <c r="C56" s="11"/>
      <c r="D56" s="11"/>
    </row>
    <row r="57" spans="1:8" x14ac:dyDescent="0.25">
      <c r="A57" s="329" t="s">
        <v>31</v>
      </c>
      <c r="B57" s="329"/>
      <c r="C57" s="329"/>
      <c r="D57" s="329"/>
    </row>
    <row r="58" spans="1:8" x14ac:dyDescent="0.25">
      <c r="A58" s="24"/>
      <c r="B58" s="24"/>
      <c r="C58" s="24"/>
      <c r="D58" s="24"/>
    </row>
    <row r="59" spans="1:8" x14ac:dyDescent="0.25">
      <c r="A59" s="330" t="s">
        <v>196</v>
      </c>
      <c r="B59" s="330"/>
      <c r="C59" s="25">
        <f>C36+D52</f>
        <v>2066.636</v>
      </c>
      <c r="D59" s="11"/>
    </row>
    <row r="60" spans="1:8" x14ac:dyDescent="0.25">
      <c r="A60" s="98" t="s">
        <v>32</v>
      </c>
      <c r="B60" s="98" t="s">
        <v>33</v>
      </c>
      <c r="C60" s="98" t="s">
        <v>34</v>
      </c>
      <c r="D60" s="98" t="s">
        <v>14</v>
      </c>
    </row>
    <row r="61" spans="1:8" x14ac:dyDescent="0.25">
      <c r="A61" s="99" t="s">
        <v>15</v>
      </c>
      <c r="B61" s="14" t="s">
        <v>197</v>
      </c>
      <c r="C61" s="26">
        <v>0.2</v>
      </c>
      <c r="D61" s="27">
        <f>$C$59*C61</f>
        <v>413.3272</v>
      </c>
    </row>
    <row r="62" spans="1:8" x14ac:dyDescent="0.25">
      <c r="A62" s="99" t="s">
        <v>16</v>
      </c>
      <c r="B62" s="14" t="s">
        <v>35</v>
      </c>
      <c r="C62" s="28">
        <v>2.5000000000000001E-2</v>
      </c>
      <c r="D62" s="27">
        <f t="shared" ref="D62:D68" si="0">$C$59*C62</f>
        <v>51.665900000000001</v>
      </c>
    </row>
    <row r="63" spans="1:8" x14ac:dyDescent="0.25">
      <c r="A63" s="99" t="s">
        <v>17</v>
      </c>
      <c r="B63" s="29" t="s">
        <v>198</v>
      </c>
      <c r="C63" s="30">
        <v>0.03</v>
      </c>
      <c r="D63" s="27">
        <f t="shared" si="0"/>
        <v>61.999079999999999</v>
      </c>
    </row>
    <row r="64" spans="1:8" x14ac:dyDescent="0.25">
      <c r="A64" s="99" t="s">
        <v>19</v>
      </c>
      <c r="B64" s="14" t="s">
        <v>36</v>
      </c>
      <c r="C64" s="28">
        <v>1.4999999999999999E-2</v>
      </c>
      <c r="D64" s="27">
        <f t="shared" si="0"/>
        <v>30.99954</v>
      </c>
    </row>
    <row r="65" spans="1:8" x14ac:dyDescent="0.25">
      <c r="A65" s="99" t="s">
        <v>20</v>
      </c>
      <c r="B65" s="14" t="s">
        <v>37</v>
      </c>
      <c r="C65" s="28">
        <v>0.01</v>
      </c>
      <c r="D65" s="27">
        <f t="shared" si="0"/>
        <v>20.666360000000001</v>
      </c>
    </row>
    <row r="66" spans="1:8" x14ac:dyDescent="0.25">
      <c r="A66" s="99" t="s">
        <v>22</v>
      </c>
      <c r="B66" s="14" t="s">
        <v>3</v>
      </c>
      <c r="C66" s="28">
        <v>6.0000000000000001E-3</v>
      </c>
      <c r="D66" s="27">
        <f t="shared" si="0"/>
        <v>12.399816</v>
      </c>
    </row>
    <row r="67" spans="1:8" x14ac:dyDescent="0.25">
      <c r="A67" s="99" t="s">
        <v>23</v>
      </c>
      <c r="B67" s="14" t="s">
        <v>4</v>
      </c>
      <c r="C67" s="28">
        <v>2E-3</v>
      </c>
      <c r="D67" s="27">
        <f t="shared" si="0"/>
        <v>4.1332719999999998</v>
      </c>
    </row>
    <row r="68" spans="1:8" x14ac:dyDescent="0.25">
      <c r="A68" s="99" t="s">
        <v>38</v>
      </c>
      <c r="B68" s="14" t="s">
        <v>5</v>
      </c>
      <c r="C68" s="28">
        <v>0.08</v>
      </c>
      <c r="D68" s="27">
        <f t="shared" si="0"/>
        <v>165.33088000000001</v>
      </c>
      <c r="F68" s="31"/>
    </row>
    <row r="69" spans="1:8" x14ac:dyDescent="0.25">
      <c r="A69" s="327" t="s">
        <v>39</v>
      </c>
      <c r="B69" s="327"/>
      <c r="C69" s="32">
        <f>SUM(C61:C68)</f>
        <v>0.36800000000000005</v>
      </c>
      <c r="D69" s="22">
        <f>SUM(D61:D68)</f>
        <v>760.52204800000015</v>
      </c>
    </row>
    <row r="70" spans="1:8" ht="15.75" customHeight="1" x14ac:dyDescent="0.25">
      <c r="A70" s="318" t="s">
        <v>187</v>
      </c>
      <c r="B70" s="318"/>
      <c r="C70" s="318"/>
      <c r="D70" s="318"/>
    </row>
    <row r="71" spans="1:8" x14ac:dyDescent="0.25">
      <c r="A71" s="319" t="s">
        <v>199</v>
      </c>
      <c r="B71" s="319"/>
      <c r="C71" s="319"/>
      <c r="D71" s="319"/>
    </row>
    <row r="72" spans="1:8" ht="14.45" customHeight="1" x14ac:dyDescent="0.25">
      <c r="A72" s="311" t="s">
        <v>200</v>
      </c>
      <c r="B72" s="311"/>
      <c r="C72" s="311"/>
      <c r="D72" s="311"/>
      <c r="E72" s="33"/>
      <c r="F72" s="33"/>
      <c r="G72" s="33"/>
      <c r="H72" s="33"/>
    </row>
    <row r="73" spans="1:8" x14ac:dyDescent="0.25">
      <c r="A73" s="311"/>
      <c r="B73" s="311"/>
      <c r="C73" s="311"/>
      <c r="D73" s="311"/>
    </row>
    <row r="74" spans="1:8" ht="14.45" customHeight="1" x14ac:dyDescent="0.25">
      <c r="A74" s="311" t="s">
        <v>201</v>
      </c>
      <c r="B74" s="311"/>
      <c r="C74" s="311"/>
      <c r="D74" s="311"/>
      <c r="E74" s="17"/>
      <c r="F74" s="17"/>
      <c r="G74" s="17"/>
      <c r="H74" s="17"/>
    </row>
    <row r="75" spans="1:8" ht="14.45" customHeight="1" x14ac:dyDescent="0.25">
      <c r="A75" s="311"/>
      <c r="B75" s="311"/>
      <c r="C75" s="311"/>
      <c r="D75" s="311"/>
      <c r="E75" s="17"/>
      <c r="F75" s="17"/>
      <c r="G75" s="17"/>
      <c r="H75" s="17"/>
    </row>
    <row r="76" spans="1:8" ht="14.45" customHeight="1" x14ac:dyDescent="0.25">
      <c r="A76" s="311" t="s">
        <v>202</v>
      </c>
      <c r="B76" s="311"/>
      <c r="C76" s="311"/>
      <c r="D76" s="311"/>
      <c r="E76" s="33"/>
      <c r="F76" s="33"/>
      <c r="G76" s="33"/>
      <c r="H76" s="33"/>
    </row>
    <row r="77" spans="1:8" ht="15.75" customHeight="1" x14ac:dyDescent="0.25">
      <c r="A77" s="332" t="s">
        <v>203</v>
      </c>
      <c r="B77" s="332"/>
      <c r="C77" s="332"/>
      <c r="D77" s="332"/>
      <c r="E77" s="17"/>
      <c r="F77" s="17"/>
      <c r="G77" s="17"/>
      <c r="H77" s="17"/>
    </row>
    <row r="78" spans="1:8" x14ac:dyDescent="0.25">
      <c r="A78" s="332"/>
      <c r="B78" s="332"/>
      <c r="C78" s="332"/>
      <c r="D78" s="332"/>
      <c r="E78" s="17"/>
      <c r="F78" s="17"/>
      <c r="G78" s="17"/>
      <c r="H78" s="17"/>
    </row>
    <row r="79" spans="1:8" x14ac:dyDescent="0.25">
      <c r="A79" s="320" t="s">
        <v>204</v>
      </c>
      <c r="B79" s="320"/>
      <c r="C79" s="320"/>
      <c r="D79" s="320"/>
      <c r="E79" s="17"/>
      <c r="F79" s="17"/>
      <c r="G79" s="17"/>
      <c r="H79" s="17"/>
    </row>
    <row r="80" spans="1:8" x14ac:dyDescent="0.25">
      <c r="A80" s="320" t="s">
        <v>205</v>
      </c>
      <c r="B80" s="320"/>
      <c r="C80" s="320"/>
      <c r="D80" s="320"/>
      <c r="E80" s="17"/>
      <c r="F80" s="17"/>
      <c r="G80" s="17"/>
      <c r="H80" s="17"/>
    </row>
    <row r="81" spans="1:8" ht="30.95" customHeight="1" x14ac:dyDescent="0.25">
      <c r="A81" s="333" t="s">
        <v>206</v>
      </c>
      <c r="B81" s="333"/>
      <c r="C81" s="333"/>
      <c r="D81" s="333"/>
    </row>
    <row r="82" spans="1:8" x14ac:dyDescent="0.25">
      <c r="A82" s="34"/>
      <c r="B82" s="34"/>
      <c r="C82" s="34"/>
      <c r="D82" s="34"/>
    </row>
    <row r="83" spans="1:8" x14ac:dyDescent="0.25">
      <c r="A83" s="331" t="s">
        <v>40</v>
      </c>
      <c r="B83" s="331"/>
      <c r="C83" s="331"/>
      <c r="D83" s="331"/>
    </row>
    <row r="84" spans="1:8" x14ac:dyDescent="0.25">
      <c r="A84" s="11"/>
      <c r="B84" s="11"/>
      <c r="C84" s="11"/>
      <c r="D84" s="11"/>
    </row>
    <row r="85" spans="1:8" x14ac:dyDescent="0.25">
      <c r="A85" s="98" t="s">
        <v>41</v>
      </c>
      <c r="B85" s="98" t="s">
        <v>42</v>
      </c>
      <c r="C85" s="98" t="s">
        <v>0</v>
      </c>
      <c r="D85" s="98" t="s">
        <v>14</v>
      </c>
    </row>
    <row r="86" spans="1:8" x14ac:dyDescent="0.25">
      <c r="A86" s="99" t="s">
        <v>15</v>
      </c>
      <c r="B86" s="15" t="s">
        <v>325</v>
      </c>
      <c r="C86" s="96">
        <v>4.3</v>
      </c>
      <c r="D86" s="104">
        <f>((C86*2)*22)-(C30*6%)</f>
        <v>109.99999999999999</v>
      </c>
    </row>
    <row r="87" spans="1:8" x14ac:dyDescent="0.25">
      <c r="A87" s="37" t="s">
        <v>16</v>
      </c>
      <c r="B87" s="15" t="s">
        <v>308</v>
      </c>
      <c r="C87" s="103"/>
      <c r="D87" s="39"/>
    </row>
    <row r="88" spans="1:8" x14ac:dyDescent="0.25">
      <c r="A88" s="37" t="s">
        <v>17</v>
      </c>
      <c r="B88" s="15" t="s">
        <v>277</v>
      </c>
      <c r="C88" s="102"/>
      <c r="D88" s="103"/>
    </row>
    <row r="89" spans="1:8" ht="31.5" x14ac:dyDescent="0.25">
      <c r="A89" s="37" t="s">
        <v>207</v>
      </c>
      <c r="B89" s="15" t="s">
        <v>468</v>
      </c>
      <c r="C89" s="102">
        <v>14.16</v>
      </c>
      <c r="D89" s="103">
        <f>(C89*22)-((C89*22)*10%)</f>
        <v>280.36799999999999</v>
      </c>
    </row>
    <row r="90" spans="1:8" x14ac:dyDescent="0.25">
      <c r="A90" s="327" t="s">
        <v>2</v>
      </c>
      <c r="B90" s="327"/>
      <c r="C90" s="327"/>
      <c r="D90" s="95">
        <f>SUM(D86:D89)</f>
        <v>390.36799999999999</v>
      </c>
    </row>
    <row r="91" spans="1:8" ht="15.75" customHeight="1" x14ac:dyDescent="0.25">
      <c r="A91" s="318" t="s">
        <v>187</v>
      </c>
      <c r="B91" s="318"/>
      <c r="C91" s="318"/>
      <c r="D91" s="318"/>
    </row>
    <row r="92" spans="1:8" ht="15.75" customHeight="1" x14ac:dyDescent="0.25">
      <c r="A92" s="322" t="s">
        <v>208</v>
      </c>
      <c r="B92" s="322"/>
      <c r="C92" s="322"/>
      <c r="D92" s="322"/>
    </row>
    <row r="93" spans="1:8" ht="30.6" customHeight="1" x14ac:dyDescent="0.25">
      <c r="A93" s="311" t="s">
        <v>209</v>
      </c>
      <c r="B93" s="311"/>
      <c r="C93" s="311"/>
      <c r="D93" s="311"/>
      <c r="E93" s="17"/>
      <c r="F93" s="17"/>
      <c r="G93" s="17"/>
      <c r="H93" s="17"/>
    </row>
    <row r="94" spans="1:8" ht="24.95" customHeight="1" x14ac:dyDescent="0.25">
      <c r="A94" s="311" t="s">
        <v>326</v>
      </c>
      <c r="B94" s="311"/>
      <c r="C94" s="311"/>
      <c r="D94" s="311"/>
      <c r="E94" s="17"/>
      <c r="F94" s="17"/>
      <c r="G94" s="17"/>
      <c r="H94" s="17"/>
    </row>
    <row r="95" spans="1:8" ht="14.45" customHeight="1" x14ac:dyDescent="0.25">
      <c r="A95" s="311" t="s">
        <v>324</v>
      </c>
      <c r="B95" s="311"/>
      <c r="C95" s="311"/>
      <c r="D95" s="311"/>
      <c r="E95" s="17"/>
      <c r="F95" s="17"/>
      <c r="G95" s="17"/>
      <c r="H95" s="17"/>
    </row>
    <row r="96" spans="1:8" ht="14.25" customHeight="1" x14ac:dyDescent="0.25">
      <c r="A96" s="311" t="s">
        <v>473</v>
      </c>
      <c r="B96" s="311"/>
      <c r="C96" s="311"/>
      <c r="D96" s="311"/>
      <c r="E96" s="17"/>
      <c r="F96" s="17"/>
      <c r="G96" s="17"/>
      <c r="H96" s="17"/>
    </row>
    <row r="97" spans="1:9" x14ac:dyDescent="0.25">
      <c r="A97" s="11"/>
      <c r="B97" s="11"/>
      <c r="C97" s="11"/>
      <c r="D97" s="11"/>
    </row>
    <row r="98" spans="1:9" x14ac:dyDescent="0.25">
      <c r="A98" s="331" t="s">
        <v>43</v>
      </c>
      <c r="B98" s="331"/>
      <c r="C98" s="331"/>
      <c r="D98" s="331"/>
    </row>
    <row r="99" spans="1:9" x14ac:dyDescent="0.25">
      <c r="A99" s="11"/>
      <c r="B99" s="11"/>
      <c r="C99" s="11"/>
      <c r="D99" s="11"/>
    </row>
    <row r="100" spans="1:9" x14ac:dyDescent="0.25">
      <c r="A100" s="98">
        <v>2</v>
      </c>
      <c r="B100" s="98" t="s">
        <v>44</v>
      </c>
      <c r="C100" s="340" t="s">
        <v>14</v>
      </c>
      <c r="D100" s="340"/>
    </row>
    <row r="101" spans="1:9" x14ac:dyDescent="0.25">
      <c r="A101" s="99" t="s">
        <v>27</v>
      </c>
      <c r="B101" s="14" t="s">
        <v>28</v>
      </c>
      <c r="C101" s="341">
        <f>D52</f>
        <v>350.63599999999997</v>
      </c>
      <c r="D101" s="341"/>
    </row>
    <row r="102" spans="1:9" x14ac:dyDescent="0.25">
      <c r="A102" s="99" t="s">
        <v>32</v>
      </c>
      <c r="B102" s="14" t="s">
        <v>33</v>
      </c>
      <c r="C102" s="334">
        <f>D69</f>
        <v>760.52204800000015</v>
      </c>
      <c r="D102" s="334"/>
    </row>
    <row r="103" spans="1:9" x14ac:dyDescent="0.25">
      <c r="A103" s="99" t="s">
        <v>41</v>
      </c>
      <c r="B103" s="14" t="s">
        <v>42</v>
      </c>
      <c r="C103" s="334">
        <f>D90</f>
        <v>390.36799999999999</v>
      </c>
      <c r="D103" s="334"/>
    </row>
    <row r="104" spans="1:9" x14ac:dyDescent="0.25">
      <c r="A104" s="335" t="s">
        <v>2</v>
      </c>
      <c r="B104" s="336"/>
      <c r="C104" s="337">
        <f>SUM(C101:C103)</f>
        <v>1501.5260480000002</v>
      </c>
      <c r="D104" s="337"/>
      <c r="G104" s="42"/>
    </row>
    <row r="105" spans="1:9" x14ac:dyDescent="0.25">
      <c r="A105" s="11"/>
      <c r="B105" s="11"/>
      <c r="C105" s="11"/>
      <c r="D105" s="11"/>
    </row>
    <row r="106" spans="1:9" x14ac:dyDescent="0.25">
      <c r="A106" s="11"/>
      <c r="B106" s="11"/>
      <c r="C106" s="11"/>
      <c r="D106" s="11"/>
    </row>
    <row r="107" spans="1:9" x14ac:dyDescent="0.25">
      <c r="A107" s="323" t="s">
        <v>45</v>
      </c>
      <c r="B107" s="323"/>
      <c r="C107" s="323"/>
      <c r="D107" s="323"/>
    </row>
    <row r="108" spans="1:9" x14ac:dyDescent="0.25">
      <c r="A108" s="43"/>
      <c r="B108" s="43"/>
      <c r="C108" s="43"/>
      <c r="D108" s="43"/>
    </row>
    <row r="109" spans="1:9" x14ac:dyDescent="0.25">
      <c r="A109" s="338" t="s">
        <v>210</v>
      </c>
      <c r="B109" s="338"/>
      <c r="C109" s="44">
        <f>C36+C104-SUM(D61:D67)</f>
        <v>2622.3348799999999</v>
      </c>
      <c r="D109" s="17"/>
    </row>
    <row r="110" spans="1:9" x14ac:dyDescent="0.25">
      <c r="A110" s="339" t="s">
        <v>211</v>
      </c>
      <c r="B110" s="339"/>
      <c r="C110" s="44">
        <f>C36+C104</f>
        <v>3217.5260480000002</v>
      </c>
      <c r="D110" s="17"/>
    </row>
    <row r="111" spans="1:9" x14ac:dyDescent="0.25">
      <c r="A111" s="98">
        <v>3</v>
      </c>
      <c r="B111" s="98" t="s">
        <v>46</v>
      </c>
      <c r="C111" s="98" t="s">
        <v>71</v>
      </c>
      <c r="D111" s="98" t="s">
        <v>14</v>
      </c>
      <c r="F111" s="45"/>
      <c r="H111" s="46"/>
    </row>
    <row r="112" spans="1:9" x14ac:dyDescent="0.25">
      <c r="A112" s="99" t="s">
        <v>15</v>
      </c>
      <c r="B112" s="47" t="s">
        <v>47</v>
      </c>
      <c r="C112" s="48">
        <f>5%*1/12</f>
        <v>4.1666666666666666E-3</v>
      </c>
      <c r="D112" s="20">
        <f>C109*C112</f>
        <v>10.926395333333332</v>
      </c>
      <c r="F112" s="31"/>
      <c r="I112" s="49"/>
    </row>
    <row r="113" spans="1:8" x14ac:dyDescent="0.25">
      <c r="A113" s="99" t="s">
        <v>16</v>
      </c>
      <c r="B113" s="47" t="s">
        <v>48</v>
      </c>
      <c r="C113" s="48">
        <f>8%*C112</f>
        <v>3.3333333333333332E-4</v>
      </c>
      <c r="D113" s="20">
        <f>C109*C113</f>
        <v>0.87411162666666664</v>
      </c>
      <c r="E113" s="31"/>
    </row>
    <row r="114" spans="1:8" x14ac:dyDescent="0.25">
      <c r="A114" s="99" t="s">
        <v>17</v>
      </c>
      <c r="B114" s="47" t="s">
        <v>49</v>
      </c>
      <c r="C114" s="48">
        <v>0.02</v>
      </c>
      <c r="D114" s="20">
        <f>C114*D112</f>
        <v>0.21852790666666663</v>
      </c>
      <c r="F114" s="31"/>
    </row>
    <row r="115" spans="1:8" x14ac:dyDescent="0.25">
      <c r="A115" s="99" t="s">
        <v>19</v>
      </c>
      <c r="B115" s="47" t="s">
        <v>50</v>
      </c>
      <c r="C115" s="48">
        <f>7/30/12</f>
        <v>1.9444444444444445E-2</v>
      </c>
      <c r="D115" s="20">
        <f>C110*C115</f>
        <v>62.563006488888895</v>
      </c>
    </row>
    <row r="116" spans="1:8" ht="31.5" x14ac:dyDescent="0.25">
      <c r="A116" s="99" t="s">
        <v>20</v>
      </c>
      <c r="B116" s="47" t="s">
        <v>84</v>
      </c>
      <c r="C116" s="48">
        <f>C69*C115</f>
        <v>7.1555555555555565E-3</v>
      </c>
      <c r="D116" s="20">
        <f>C110*C116</f>
        <v>23.023186387911114</v>
      </c>
      <c r="F116" s="49"/>
    </row>
    <row r="117" spans="1:8" x14ac:dyDescent="0.25">
      <c r="A117" s="99" t="s">
        <v>22</v>
      </c>
      <c r="B117" s="47" t="s">
        <v>51</v>
      </c>
      <c r="C117" s="48">
        <v>0.02</v>
      </c>
      <c r="D117" s="20">
        <f>D115*C117</f>
        <v>1.2512601297777779</v>
      </c>
      <c r="F117" s="31"/>
    </row>
    <row r="118" spans="1:8" x14ac:dyDescent="0.25">
      <c r="A118" s="327" t="s">
        <v>2</v>
      </c>
      <c r="B118" s="327"/>
      <c r="C118" s="48">
        <f>SUM(C112:C117)</f>
        <v>7.1099999999999997E-2</v>
      </c>
      <c r="D118" s="22">
        <f>SUM(D112:D117)</f>
        <v>98.856487873244447</v>
      </c>
    </row>
    <row r="119" spans="1:8" ht="15.75" customHeight="1" x14ac:dyDescent="0.25">
      <c r="A119" s="318" t="s">
        <v>187</v>
      </c>
      <c r="B119" s="318"/>
      <c r="C119" s="318"/>
      <c r="D119" s="318"/>
    </row>
    <row r="120" spans="1:8" ht="28.5" customHeight="1" x14ac:dyDescent="0.25">
      <c r="A120" s="322" t="s">
        <v>212</v>
      </c>
      <c r="B120" s="322"/>
      <c r="C120" s="322"/>
      <c r="D120" s="322"/>
      <c r="E120" s="17"/>
      <c r="F120" s="17"/>
      <c r="G120" s="17"/>
      <c r="H120" s="17"/>
    </row>
    <row r="121" spans="1:8" ht="31.5" customHeight="1" x14ac:dyDescent="0.25">
      <c r="A121" s="311" t="s">
        <v>213</v>
      </c>
      <c r="B121" s="311"/>
      <c r="C121" s="311"/>
      <c r="D121" s="311"/>
      <c r="E121" s="17"/>
      <c r="F121" s="17"/>
      <c r="G121" s="17"/>
      <c r="H121" s="17"/>
    </row>
    <row r="122" spans="1:8" ht="41.25" customHeight="1" x14ac:dyDescent="0.25">
      <c r="A122" s="311" t="s">
        <v>214</v>
      </c>
      <c r="B122" s="311"/>
      <c r="C122" s="311"/>
      <c r="D122" s="311"/>
      <c r="E122" s="17"/>
      <c r="F122" s="17"/>
      <c r="G122" s="17"/>
      <c r="H122" s="17"/>
    </row>
    <row r="123" spans="1:8" ht="30.6" customHeight="1" x14ac:dyDescent="0.25">
      <c r="A123" s="332" t="s">
        <v>215</v>
      </c>
      <c r="B123" s="332"/>
      <c r="C123" s="332"/>
      <c r="D123" s="332"/>
    </row>
    <row r="124" spans="1:8" x14ac:dyDescent="0.25">
      <c r="A124" s="11"/>
      <c r="B124" s="11"/>
      <c r="C124" s="11"/>
      <c r="D124" s="11"/>
    </row>
    <row r="125" spans="1:8" ht="14.45" customHeight="1" x14ac:dyDescent="0.25">
      <c r="A125" s="323" t="s">
        <v>52</v>
      </c>
      <c r="B125" s="323"/>
      <c r="C125" s="323"/>
      <c r="D125" s="323"/>
    </row>
    <row r="126" spans="1:8" ht="14.45" customHeight="1" x14ac:dyDescent="0.25">
      <c r="A126" s="318" t="s">
        <v>187</v>
      </c>
      <c r="B126" s="318"/>
      <c r="C126" s="318"/>
      <c r="D126" s="318"/>
    </row>
    <row r="127" spans="1:8" ht="30.6" customHeight="1" x14ac:dyDescent="0.25">
      <c r="A127" s="342" t="s">
        <v>216</v>
      </c>
      <c r="B127" s="342"/>
      <c r="C127" s="342"/>
      <c r="D127" s="342"/>
    </row>
    <row r="128" spans="1:8" x14ac:dyDescent="0.25">
      <c r="A128" s="11"/>
      <c r="B128" s="11"/>
      <c r="C128" s="11"/>
      <c r="D128" s="11"/>
    </row>
    <row r="129" spans="1:10" x14ac:dyDescent="0.25">
      <c r="A129" s="331" t="s">
        <v>53</v>
      </c>
      <c r="B129" s="331"/>
      <c r="C129" s="331"/>
      <c r="D129" s="331"/>
    </row>
    <row r="130" spans="1:10" x14ac:dyDescent="0.25">
      <c r="A130" s="4"/>
      <c r="B130" s="4"/>
      <c r="C130" s="4"/>
      <c r="D130" s="4"/>
    </row>
    <row r="131" spans="1:10" x14ac:dyDescent="0.25">
      <c r="A131" s="343" t="s">
        <v>217</v>
      </c>
      <c r="B131" s="343"/>
      <c r="C131" s="25">
        <f>C36+C104+D118</f>
        <v>3316.3825358732447</v>
      </c>
      <c r="D131" s="11"/>
    </row>
    <row r="132" spans="1:10" x14ac:dyDescent="0.25">
      <c r="A132" s="98" t="s">
        <v>54</v>
      </c>
      <c r="B132" s="98" t="s">
        <v>55</v>
      </c>
      <c r="C132" s="98" t="s">
        <v>218</v>
      </c>
      <c r="D132" s="98" t="s">
        <v>14</v>
      </c>
    </row>
    <row r="133" spans="1:10" x14ac:dyDescent="0.25">
      <c r="A133" s="50" t="s">
        <v>15</v>
      </c>
      <c r="B133" s="51" t="s">
        <v>219</v>
      </c>
      <c r="C133" s="19">
        <f>1/12/12</f>
        <v>6.9444444444444441E-3</v>
      </c>
      <c r="D133" s="52">
        <f>$C$131*C133</f>
        <v>23.03043427689753</v>
      </c>
    </row>
    <row r="134" spans="1:10" x14ac:dyDescent="0.25">
      <c r="A134" s="50" t="s">
        <v>16</v>
      </c>
      <c r="B134" s="51" t="s">
        <v>55</v>
      </c>
      <c r="C134" s="19">
        <f>((1/30/12))</f>
        <v>2.7777777777777779E-3</v>
      </c>
      <c r="D134" s="52">
        <f t="shared" ref="D134:D139" si="1">$C$131*C134</f>
        <v>9.2121737107590143</v>
      </c>
    </row>
    <row r="135" spans="1:10" x14ac:dyDescent="0.25">
      <c r="A135" s="50" t="s">
        <v>17</v>
      </c>
      <c r="B135" s="51" t="s">
        <v>220</v>
      </c>
      <c r="C135" s="19">
        <v>2.9999999999999997E-4</v>
      </c>
      <c r="D135" s="52">
        <f t="shared" si="1"/>
        <v>0.99491476076197327</v>
      </c>
    </row>
    <row r="136" spans="1:10" x14ac:dyDescent="0.25">
      <c r="A136" s="50" t="s">
        <v>19</v>
      </c>
      <c r="B136" s="51" t="s">
        <v>221</v>
      </c>
      <c r="C136" s="19">
        <v>2.0000000000000001E-4</v>
      </c>
      <c r="D136" s="52">
        <f t="shared" si="1"/>
        <v>0.66327650717464892</v>
      </c>
    </row>
    <row r="137" spans="1:10" x14ac:dyDescent="0.25">
      <c r="A137" s="50" t="s">
        <v>20</v>
      </c>
      <c r="B137" s="51" t="s">
        <v>222</v>
      </c>
      <c r="C137" s="19">
        <v>1.9699999999999999E-4</v>
      </c>
      <c r="D137" s="52">
        <f t="shared" si="1"/>
        <v>0.65332735956702914</v>
      </c>
    </row>
    <row r="138" spans="1:10" x14ac:dyDescent="0.25">
      <c r="A138" s="50" t="s">
        <v>22</v>
      </c>
      <c r="B138" s="51" t="s">
        <v>223</v>
      </c>
      <c r="C138" s="19">
        <f>(5/30)/12</f>
        <v>1.3888888888888888E-2</v>
      </c>
      <c r="D138" s="52">
        <f t="shared" si="1"/>
        <v>46.060868553795061</v>
      </c>
    </row>
    <row r="139" spans="1:10" x14ac:dyDescent="0.25">
      <c r="A139" s="50" t="s">
        <v>23</v>
      </c>
      <c r="B139" s="51" t="s">
        <v>24</v>
      </c>
      <c r="C139" s="19"/>
      <c r="D139" s="52">
        <f t="shared" si="1"/>
        <v>0</v>
      </c>
    </row>
    <row r="140" spans="1:10" x14ac:dyDescent="0.25">
      <c r="A140" s="335" t="s">
        <v>224</v>
      </c>
      <c r="B140" s="344"/>
      <c r="C140" s="336"/>
      <c r="D140" s="22">
        <f>SUM(D133:D139)</f>
        <v>80.614995168955261</v>
      </c>
    </row>
    <row r="141" spans="1:10" ht="15.75" customHeight="1" x14ac:dyDescent="0.25">
      <c r="A141" s="318" t="s">
        <v>187</v>
      </c>
      <c r="B141" s="318"/>
      <c r="C141" s="318"/>
      <c r="D141" s="318"/>
    </row>
    <row r="142" spans="1:10" ht="15.75" customHeight="1" x14ac:dyDescent="0.25">
      <c r="A142" s="311" t="s">
        <v>225</v>
      </c>
      <c r="B142" s="311"/>
      <c r="C142" s="311"/>
      <c r="D142" s="311"/>
      <c r="E142" s="53"/>
      <c r="F142" s="53"/>
      <c r="G142" s="53"/>
      <c r="H142" s="53"/>
      <c r="I142" s="53"/>
      <c r="J142" s="53"/>
    </row>
    <row r="143" spans="1:10" ht="59.1" customHeight="1" x14ac:dyDescent="0.25">
      <c r="A143" s="311" t="s">
        <v>226</v>
      </c>
      <c r="B143" s="311"/>
      <c r="C143" s="311"/>
      <c r="D143" s="311"/>
      <c r="E143" s="53"/>
      <c r="F143" s="53"/>
      <c r="G143" s="53"/>
      <c r="H143" s="53"/>
      <c r="I143" s="53"/>
      <c r="J143" s="53"/>
    </row>
    <row r="144" spans="1:10" ht="30.6" customHeight="1" x14ac:dyDescent="0.25">
      <c r="A144" s="311" t="s">
        <v>227</v>
      </c>
      <c r="B144" s="311"/>
      <c r="C144" s="311"/>
      <c r="D144" s="311"/>
      <c r="E144" s="54"/>
      <c r="F144" s="54"/>
      <c r="G144" s="54"/>
      <c r="H144" s="54"/>
      <c r="I144" s="54"/>
      <c r="J144" s="54"/>
    </row>
    <row r="145" spans="1:10" ht="25.5" customHeight="1" x14ac:dyDescent="0.25">
      <c r="A145" s="311" t="s">
        <v>228</v>
      </c>
      <c r="B145" s="311"/>
      <c r="C145" s="311"/>
      <c r="D145" s="311"/>
      <c r="E145" s="53"/>
      <c r="F145" s="53"/>
      <c r="G145" s="53"/>
      <c r="H145" s="53"/>
      <c r="I145" s="53"/>
      <c r="J145" s="53"/>
    </row>
    <row r="146" spans="1:10" ht="48.75" customHeight="1" x14ac:dyDescent="0.25">
      <c r="A146" s="311" t="s">
        <v>229</v>
      </c>
      <c r="B146" s="311"/>
      <c r="C146" s="311"/>
      <c r="D146" s="311"/>
      <c r="E146" s="54"/>
      <c r="F146" s="54"/>
      <c r="G146" s="54"/>
      <c r="H146" s="54"/>
      <c r="I146" s="54"/>
      <c r="J146" s="54"/>
    </row>
    <row r="147" spans="1:10" ht="30.6" customHeight="1" x14ac:dyDescent="0.25">
      <c r="A147" s="311" t="s">
        <v>230</v>
      </c>
      <c r="B147" s="311"/>
      <c r="C147" s="311"/>
      <c r="D147" s="311"/>
      <c r="E147" s="54"/>
      <c r="F147" s="54"/>
      <c r="G147" s="54"/>
      <c r="H147" s="54"/>
      <c r="I147" s="54"/>
      <c r="J147" s="54"/>
    </row>
    <row r="148" spans="1:10" ht="30.6" customHeight="1" x14ac:dyDescent="0.25">
      <c r="A148" s="311" t="s">
        <v>231</v>
      </c>
      <c r="B148" s="311"/>
      <c r="C148" s="311"/>
      <c r="D148" s="311"/>
      <c r="E148" s="54"/>
      <c r="F148" s="54"/>
      <c r="G148" s="54"/>
      <c r="H148" s="54"/>
      <c r="I148" s="54"/>
      <c r="J148" s="54"/>
    </row>
    <row r="149" spans="1:10" ht="30" customHeight="1" x14ac:dyDescent="0.25">
      <c r="A149" s="311" t="s">
        <v>232</v>
      </c>
      <c r="B149" s="311"/>
      <c r="C149" s="311"/>
      <c r="D149" s="311"/>
      <c r="E149" s="54"/>
      <c r="F149" s="54"/>
      <c r="G149" s="54"/>
      <c r="H149" s="54"/>
      <c r="I149" s="54"/>
      <c r="J149" s="54"/>
    </row>
    <row r="150" spans="1:10" ht="31.5" customHeight="1" x14ac:dyDescent="0.25">
      <c r="A150" s="311" t="s">
        <v>233</v>
      </c>
      <c r="B150" s="311"/>
      <c r="C150" s="311"/>
      <c r="D150" s="311"/>
    </row>
    <row r="151" spans="1:10" ht="31.5" customHeight="1" x14ac:dyDescent="0.25">
      <c r="A151" s="332" t="s">
        <v>234</v>
      </c>
      <c r="B151" s="332"/>
      <c r="C151" s="332"/>
      <c r="D151" s="332"/>
    </row>
    <row r="152" spans="1:10" ht="31.5" customHeight="1" x14ac:dyDescent="0.25">
      <c r="A152" s="101"/>
      <c r="B152" s="101"/>
      <c r="C152" s="101"/>
      <c r="D152" s="101"/>
    </row>
    <row r="153" spans="1:10" x14ac:dyDescent="0.25">
      <c r="A153" s="345" t="s">
        <v>56</v>
      </c>
      <c r="B153" s="345"/>
      <c r="C153" s="345"/>
      <c r="D153" s="345"/>
    </row>
    <row r="154" spans="1:10" x14ac:dyDescent="0.25">
      <c r="A154" s="346" t="s">
        <v>235</v>
      </c>
      <c r="B154" s="346"/>
      <c r="C154" s="107"/>
      <c r="D154" s="107"/>
    </row>
    <row r="155" spans="1:10" x14ac:dyDescent="0.25">
      <c r="A155" s="57" t="s">
        <v>57</v>
      </c>
      <c r="B155" s="57" t="s">
        <v>58</v>
      </c>
      <c r="C155" s="347" t="s">
        <v>14</v>
      </c>
      <c r="D155" s="348"/>
    </row>
    <row r="156" spans="1:10" x14ac:dyDescent="0.25">
      <c r="A156" s="58" t="s">
        <v>15</v>
      </c>
      <c r="B156" s="59" t="s">
        <v>85</v>
      </c>
      <c r="C156" s="349"/>
      <c r="D156" s="350"/>
    </row>
    <row r="157" spans="1:10" x14ac:dyDescent="0.25">
      <c r="A157" s="349" t="s">
        <v>2</v>
      </c>
      <c r="B157" s="350"/>
      <c r="C157" s="349"/>
      <c r="D157" s="350"/>
    </row>
    <row r="158" spans="1:10" x14ac:dyDescent="0.25">
      <c r="A158" s="11"/>
      <c r="B158" s="11"/>
      <c r="C158" s="11"/>
      <c r="D158" s="11"/>
    </row>
    <row r="159" spans="1:10" x14ac:dyDescent="0.25">
      <c r="A159" s="351" t="s">
        <v>59</v>
      </c>
      <c r="B159" s="351"/>
      <c r="C159" s="351"/>
      <c r="D159" s="351"/>
    </row>
    <row r="160" spans="1:10" x14ac:dyDescent="0.25">
      <c r="A160" s="18"/>
      <c r="B160" s="11"/>
      <c r="C160" s="11"/>
      <c r="D160" s="11"/>
    </row>
    <row r="161" spans="1:4" x14ac:dyDescent="0.25">
      <c r="A161" s="98">
        <v>4</v>
      </c>
      <c r="B161" s="98" t="s">
        <v>60</v>
      </c>
      <c r="C161" s="340" t="s">
        <v>14</v>
      </c>
      <c r="D161" s="340"/>
    </row>
    <row r="162" spans="1:4" x14ac:dyDescent="0.25">
      <c r="A162" s="99" t="s">
        <v>54</v>
      </c>
      <c r="B162" s="14" t="s">
        <v>86</v>
      </c>
      <c r="C162" s="334">
        <f>D140</f>
        <v>80.614995168955261</v>
      </c>
      <c r="D162" s="334"/>
    </row>
    <row r="163" spans="1:4" x14ac:dyDescent="0.25">
      <c r="A163" s="99" t="s">
        <v>57</v>
      </c>
      <c r="B163" s="14" t="s">
        <v>236</v>
      </c>
      <c r="C163" s="334">
        <f>C157</f>
        <v>0</v>
      </c>
      <c r="D163" s="334"/>
    </row>
    <row r="164" spans="1:4" x14ac:dyDescent="0.25">
      <c r="A164" s="327" t="s">
        <v>2</v>
      </c>
      <c r="B164" s="327"/>
      <c r="C164" s="337">
        <f>SUM(C162:C162)</f>
        <v>80.614995168955261</v>
      </c>
      <c r="D164" s="337"/>
    </row>
    <row r="165" spans="1:4" x14ac:dyDescent="0.25">
      <c r="A165" s="11"/>
      <c r="B165" s="11"/>
      <c r="C165" s="11"/>
      <c r="D165" s="11"/>
    </row>
    <row r="166" spans="1:4" x14ac:dyDescent="0.25">
      <c r="A166" s="11"/>
      <c r="B166" s="11"/>
      <c r="C166" s="11"/>
      <c r="D166" s="11"/>
    </row>
    <row r="167" spans="1:4" x14ac:dyDescent="0.25">
      <c r="A167" s="323" t="s">
        <v>61</v>
      </c>
      <c r="B167" s="323"/>
      <c r="C167" s="323"/>
      <c r="D167" s="323"/>
    </row>
    <row r="168" spans="1:4" x14ac:dyDescent="0.25">
      <c r="A168" s="11"/>
      <c r="B168" s="11"/>
      <c r="C168" s="11"/>
      <c r="D168" s="11"/>
    </row>
    <row r="169" spans="1:4" x14ac:dyDescent="0.25">
      <c r="A169" s="98">
        <v>5</v>
      </c>
      <c r="B169" s="98" t="s">
        <v>7</v>
      </c>
      <c r="C169" s="340" t="s">
        <v>14</v>
      </c>
      <c r="D169" s="340"/>
    </row>
    <row r="170" spans="1:4" x14ac:dyDescent="0.25">
      <c r="A170" s="37" t="s">
        <v>15</v>
      </c>
      <c r="B170" s="51" t="s">
        <v>371</v>
      </c>
      <c r="C170" s="353">
        <v>123.56</v>
      </c>
      <c r="D170" s="353"/>
    </row>
    <row r="171" spans="1:4" x14ac:dyDescent="0.25">
      <c r="A171" s="37" t="s">
        <v>16</v>
      </c>
      <c r="B171" s="51" t="s">
        <v>62</v>
      </c>
      <c r="C171" s="353">
        <v>0</v>
      </c>
      <c r="D171" s="353"/>
    </row>
    <row r="172" spans="1:4" x14ac:dyDescent="0.25">
      <c r="A172" s="37" t="s">
        <v>17</v>
      </c>
      <c r="B172" s="51" t="s">
        <v>249</v>
      </c>
      <c r="C172" s="353">
        <f>Equipamentos!G93</f>
        <v>44.463638095238089</v>
      </c>
      <c r="D172" s="353"/>
    </row>
    <row r="173" spans="1:4" x14ac:dyDescent="0.25">
      <c r="A173" s="37" t="s">
        <v>19</v>
      </c>
      <c r="B173" s="51" t="s">
        <v>72</v>
      </c>
      <c r="C173" s="353">
        <v>103.7</v>
      </c>
      <c r="D173" s="353"/>
    </row>
    <row r="174" spans="1:4" x14ac:dyDescent="0.25">
      <c r="A174" s="335" t="s">
        <v>39</v>
      </c>
      <c r="B174" s="336"/>
      <c r="C174" s="355">
        <f>SUM(C170:C173)</f>
        <v>271.72363809523807</v>
      </c>
      <c r="D174" s="355"/>
    </row>
    <row r="175" spans="1:4" ht="15.75" customHeight="1" x14ac:dyDescent="0.25">
      <c r="A175" s="318" t="s">
        <v>187</v>
      </c>
      <c r="B175" s="318"/>
      <c r="C175" s="318"/>
      <c r="D175" s="318"/>
    </row>
    <row r="176" spans="1:4" ht="32.1" customHeight="1" x14ac:dyDescent="0.25">
      <c r="A176" s="311" t="s">
        <v>300</v>
      </c>
      <c r="B176" s="311"/>
      <c r="C176" s="311"/>
      <c r="D176" s="311"/>
    </row>
    <row r="177" spans="1:10" ht="15" customHeight="1" x14ac:dyDescent="0.25">
      <c r="A177" s="311" t="s">
        <v>327</v>
      </c>
      <c r="B177" s="311"/>
      <c r="C177" s="311"/>
      <c r="D177" s="311"/>
      <c r="E177" s="53"/>
      <c r="F177" s="53"/>
      <c r="G177" s="53"/>
      <c r="H177" s="53"/>
      <c r="I177" s="53"/>
      <c r="J177" s="53"/>
    </row>
    <row r="178" spans="1:10" ht="30.6" customHeight="1" x14ac:dyDescent="0.25">
      <c r="A178" s="311" t="s">
        <v>238</v>
      </c>
      <c r="B178" s="311"/>
      <c r="C178" s="311"/>
      <c r="D178" s="311"/>
      <c r="E178" s="60"/>
      <c r="F178" s="60"/>
      <c r="G178" s="60"/>
      <c r="H178" s="60"/>
      <c r="I178" s="60"/>
      <c r="J178" s="60"/>
    </row>
    <row r="179" spans="1:10" ht="31.5" customHeight="1" x14ac:dyDescent="0.25">
      <c r="A179" s="311" t="s">
        <v>239</v>
      </c>
      <c r="B179" s="311"/>
      <c r="C179" s="311"/>
      <c r="D179" s="311"/>
      <c r="E179" s="53"/>
      <c r="F179" s="53"/>
      <c r="G179" s="53"/>
      <c r="H179" s="53"/>
      <c r="I179" s="53"/>
      <c r="J179" s="53"/>
    </row>
    <row r="180" spans="1:10" x14ac:dyDescent="0.25">
      <c r="A180" s="11"/>
      <c r="B180" s="11"/>
      <c r="C180" s="11"/>
      <c r="D180" s="11"/>
    </row>
    <row r="181" spans="1:10" x14ac:dyDescent="0.25">
      <c r="A181" s="323" t="s">
        <v>63</v>
      </c>
      <c r="B181" s="323"/>
      <c r="C181" s="323"/>
      <c r="D181" s="323"/>
    </row>
    <row r="182" spans="1:10" x14ac:dyDescent="0.25">
      <c r="A182" s="43"/>
      <c r="B182" s="43"/>
      <c r="C182" s="43"/>
      <c r="D182" s="43"/>
    </row>
    <row r="183" spans="1:10" x14ac:dyDescent="0.25">
      <c r="A183" s="43"/>
      <c r="B183" s="330" t="s">
        <v>240</v>
      </c>
      <c r="C183" s="330"/>
      <c r="D183" s="25">
        <f>C36+C104+D118+C164+C174</f>
        <v>3668.7211691374382</v>
      </c>
    </row>
    <row r="184" spans="1:10" x14ac:dyDescent="0.25">
      <c r="A184" s="43"/>
      <c r="B184" s="330" t="s">
        <v>241</v>
      </c>
      <c r="C184" s="330"/>
      <c r="D184" s="25">
        <f>D183+D187</f>
        <v>3668.7211691374382</v>
      </c>
    </row>
    <row r="185" spans="1:10" x14ac:dyDescent="0.25">
      <c r="A185" s="43"/>
      <c r="B185" s="356" t="s">
        <v>242</v>
      </c>
      <c r="C185" s="356"/>
      <c r="D185" s="25">
        <f>(D184+D188)/(1-C189)</f>
        <v>3668.7211691374382</v>
      </c>
    </row>
    <row r="186" spans="1:10" ht="14.45" customHeight="1" x14ac:dyDescent="0.25">
      <c r="A186" s="98">
        <v>6</v>
      </c>
      <c r="B186" s="98" t="s">
        <v>8</v>
      </c>
      <c r="C186" s="98" t="s">
        <v>34</v>
      </c>
      <c r="D186" s="98" t="s">
        <v>14</v>
      </c>
    </row>
    <row r="187" spans="1:10" x14ac:dyDescent="0.25">
      <c r="A187" s="99" t="s">
        <v>15</v>
      </c>
      <c r="B187" s="14" t="s">
        <v>9</v>
      </c>
      <c r="C187" s="48">
        <v>0</v>
      </c>
      <c r="D187" s="61">
        <f>D183*C187</f>
        <v>0</v>
      </c>
      <c r="E187" s="1" t="s">
        <v>353</v>
      </c>
    </row>
    <row r="188" spans="1:10" x14ac:dyDescent="0.25">
      <c r="A188" s="99" t="s">
        <v>16</v>
      </c>
      <c r="B188" s="14" t="s">
        <v>250</v>
      </c>
      <c r="C188" s="48">
        <v>0</v>
      </c>
      <c r="D188" s="61">
        <f>D184*C188</f>
        <v>0</v>
      </c>
    </row>
    <row r="189" spans="1:10" x14ac:dyDescent="0.25">
      <c r="A189" s="99" t="s">
        <v>17</v>
      </c>
      <c r="B189" s="14" t="s">
        <v>10</v>
      </c>
      <c r="C189" s="48">
        <v>0</v>
      </c>
      <c r="D189" s="61"/>
    </row>
    <row r="190" spans="1:10" x14ac:dyDescent="0.25">
      <c r="A190" s="99"/>
      <c r="B190" s="14" t="s">
        <v>75</v>
      </c>
      <c r="C190" s="48">
        <v>0</v>
      </c>
      <c r="D190" s="61">
        <f>D185*C190</f>
        <v>0</v>
      </c>
    </row>
    <row r="191" spans="1:10" x14ac:dyDescent="0.25">
      <c r="A191" s="99"/>
      <c r="B191" s="14" t="s">
        <v>76</v>
      </c>
      <c r="C191" s="48">
        <v>0</v>
      </c>
      <c r="D191" s="61">
        <f>D185*C191</f>
        <v>0</v>
      </c>
    </row>
    <row r="192" spans="1:10" x14ac:dyDescent="0.25">
      <c r="A192" s="99"/>
      <c r="B192" s="14" t="s">
        <v>73</v>
      </c>
      <c r="C192" s="48"/>
      <c r="D192" s="61">
        <f>D185*C192</f>
        <v>0</v>
      </c>
    </row>
    <row r="193" spans="1:10" x14ac:dyDescent="0.25">
      <c r="A193" s="99"/>
      <c r="B193" s="14" t="s">
        <v>74</v>
      </c>
      <c r="C193" s="48">
        <v>0</v>
      </c>
      <c r="D193" s="61">
        <f>D185*C193</f>
        <v>0</v>
      </c>
    </row>
    <row r="194" spans="1:10" ht="19.5" customHeight="1" x14ac:dyDescent="0.25">
      <c r="A194" s="99"/>
      <c r="B194" s="14" t="s">
        <v>243</v>
      </c>
      <c r="C194" s="48"/>
      <c r="D194" s="61"/>
    </row>
    <row r="195" spans="1:10" x14ac:dyDescent="0.25">
      <c r="A195" s="357" t="s">
        <v>6</v>
      </c>
      <c r="B195" s="357"/>
      <c r="C195" s="48"/>
      <c r="D195" s="61">
        <f>SUM(D187:D194)</f>
        <v>0</v>
      </c>
    </row>
    <row r="196" spans="1:10" x14ac:dyDescent="0.25">
      <c r="A196" s="358" t="s">
        <v>187</v>
      </c>
      <c r="B196" s="359"/>
      <c r="C196" s="359"/>
      <c r="D196" s="359"/>
    </row>
    <row r="197" spans="1:10" ht="20.25" customHeight="1" x14ac:dyDescent="0.25">
      <c r="A197" s="311" t="s">
        <v>297</v>
      </c>
      <c r="B197" s="311"/>
      <c r="C197" s="311"/>
      <c r="D197" s="311"/>
      <c r="E197" s="54"/>
      <c r="F197" s="54"/>
      <c r="G197" s="54"/>
      <c r="H197" s="54"/>
      <c r="I197" s="54"/>
      <c r="J197" s="54"/>
    </row>
    <row r="198" spans="1:10" x14ac:dyDescent="0.25">
      <c r="A198" s="320" t="s">
        <v>251</v>
      </c>
      <c r="B198" s="320"/>
      <c r="C198" s="320"/>
      <c r="D198" s="320"/>
      <c r="E198" s="17"/>
      <c r="F198" s="17"/>
      <c r="G198" s="17"/>
      <c r="H198" s="17"/>
    </row>
    <row r="199" spans="1:10" x14ac:dyDescent="0.25">
      <c r="A199" s="97"/>
      <c r="B199" s="97"/>
      <c r="C199" s="97"/>
      <c r="D199" s="97"/>
      <c r="E199" s="17"/>
      <c r="F199" s="17"/>
      <c r="G199" s="17"/>
      <c r="H199" s="17"/>
    </row>
    <row r="200" spans="1:10" x14ac:dyDescent="0.25">
      <c r="A200" s="11"/>
      <c r="B200" s="11"/>
      <c r="C200" s="11"/>
      <c r="D200" s="11"/>
    </row>
    <row r="201" spans="1:10" x14ac:dyDescent="0.25">
      <c r="A201" s="323" t="s">
        <v>64</v>
      </c>
      <c r="B201" s="323"/>
      <c r="C201" s="323"/>
      <c r="D201" s="323"/>
    </row>
    <row r="202" spans="1:10" x14ac:dyDescent="0.25">
      <c r="A202" s="11"/>
      <c r="B202" s="11"/>
      <c r="C202" s="11"/>
      <c r="D202" s="11"/>
    </row>
    <row r="203" spans="1:10" x14ac:dyDescent="0.25">
      <c r="A203" s="98"/>
      <c r="B203" s="98" t="s">
        <v>65</v>
      </c>
      <c r="C203" s="340" t="s">
        <v>14</v>
      </c>
      <c r="D203" s="340"/>
    </row>
    <row r="204" spans="1:10" x14ac:dyDescent="0.25">
      <c r="A204" s="100" t="s">
        <v>15</v>
      </c>
      <c r="B204" s="14" t="s">
        <v>12</v>
      </c>
      <c r="C204" s="334">
        <f>C36</f>
        <v>1716</v>
      </c>
      <c r="D204" s="334"/>
    </row>
    <row r="205" spans="1:10" x14ac:dyDescent="0.25">
      <c r="A205" s="100" t="s">
        <v>16</v>
      </c>
      <c r="B205" s="14" t="s">
        <v>25</v>
      </c>
      <c r="C205" s="334">
        <f>C104</f>
        <v>1501.5260480000002</v>
      </c>
      <c r="D205" s="334"/>
    </row>
    <row r="206" spans="1:10" x14ac:dyDescent="0.25">
      <c r="A206" s="100" t="s">
        <v>17</v>
      </c>
      <c r="B206" s="14" t="s">
        <v>45</v>
      </c>
      <c r="C206" s="334">
        <f>D118</f>
        <v>98.856487873244447</v>
      </c>
      <c r="D206" s="334"/>
    </row>
    <row r="207" spans="1:10" x14ac:dyDescent="0.25">
      <c r="A207" s="100" t="s">
        <v>19</v>
      </c>
      <c r="B207" s="14" t="s">
        <v>52</v>
      </c>
      <c r="C207" s="334">
        <f>C164</f>
        <v>80.614995168955261</v>
      </c>
      <c r="D207" s="334"/>
    </row>
    <row r="208" spans="1:10" ht="14.45" customHeight="1" x14ac:dyDescent="0.25">
      <c r="A208" s="100" t="s">
        <v>20</v>
      </c>
      <c r="B208" s="14" t="s">
        <v>61</v>
      </c>
      <c r="C208" s="334">
        <f>C174</f>
        <v>271.72363809523807</v>
      </c>
      <c r="D208" s="334"/>
    </row>
    <row r="209" spans="1:4" x14ac:dyDescent="0.25">
      <c r="A209" s="335" t="s">
        <v>66</v>
      </c>
      <c r="B209" s="336"/>
      <c r="C209" s="337">
        <f>SUM(C204:C208)</f>
        <v>3668.7211691374382</v>
      </c>
      <c r="D209" s="337"/>
    </row>
    <row r="210" spans="1:4" ht="14.45" customHeight="1" x14ac:dyDescent="0.25">
      <c r="A210" s="100" t="s">
        <v>22</v>
      </c>
      <c r="B210" s="14" t="s">
        <v>67</v>
      </c>
      <c r="C210" s="334">
        <f>D187</f>
        <v>0</v>
      </c>
      <c r="D210" s="334"/>
    </row>
    <row r="211" spans="1:4" ht="14.45" customHeight="1" x14ac:dyDescent="0.25">
      <c r="A211" s="335" t="s">
        <v>68</v>
      </c>
      <c r="B211" s="336"/>
      <c r="C211" s="337">
        <f>C209+C210</f>
        <v>3668.7211691374382</v>
      </c>
      <c r="D211" s="337"/>
    </row>
    <row r="212" spans="1:4" ht="14.45" customHeight="1" x14ac:dyDescent="0.25">
      <c r="A212" s="335" t="s">
        <v>95</v>
      </c>
      <c r="B212" s="336"/>
      <c r="C212" s="360">
        <v>1</v>
      </c>
      <c r="D212" s="360"/>
    </row>
    <row r="213" spans="1:4" ht="14.45" customHeight="1" x14ac:dyDescent="0.25">
      <c r="A213" s="335" t="s">
        <v>96</v>
      </c>
      <c r="B213" s="336"/>
      <c r="C213" s="337">
        <f>C211*C212</f>
        <v>3668.7211691374382</v>
      </c>
      <c r="D213" s="337"/>
    </row>
    <row r="214" spans="1:4" x14ac:dyDescent="0.25">
      <c r="A214" s="335" t="s">
        <v>92</v>
      </c>
      <c r="B214" s="336"/>
      <c r="C214" s="337">
        <f>C213*12</f>
        <v>44024.65402964926</v>
      </c>
      <c r="D214" s="337"/>
    </row>
  </sheetData>
  <mergeCells count="146">
    <mergeCell ref="C12:D12"/>
    <mergeCell ref="C13:D13"/>
    <mergeCell ref="C14:D14"/>
    <mergeCell ref="C15:D15"/>
    <mergeCell ref="C16:D16"/>
    <mergeCell ref="C17:D17"/>
    <mergeCell ref="A1:D1"/>
    <mergeCell ref="A2:D2"/>
    <mergeCell ref="A4:B4"/>
    <mergeCell ref="A6:D6"/>
    <mergeCell ref="A7:D8"/>
    <mergeCell ref="A10:D10"/>
    <mergeCell ref="A24:D24"/>
    <mergeCell ref="A25:D25"/>
    <mergeCell ref="A27:D27"/>
    <mergeCell ref="C29:D29"/>
    <mergeCell ref="C30:D30"/>
    <mergeCell ref="C31:D31"/>
    <mergeCell ref="C18:D18"/>
    <mergeCell ref="C19:D19"/>
    <mergeCell ref="A20:D20"/>
    <mergeCell ref="A21:D21"/>
    <mergeCell ref="A22:D22"/>
    <mergeCell ref="A23:D23"/>
    <mergeCell ref="A37:D37"/>
    <mergeCell ref="A38:D38"/>
    <mergeCell ref="A39:D39"/>
    <mergeCell ref="A41:D41"/>
    <mergeCell ref="A42:D42"/>
    <mergeCell ref="A43:D44"/>
    <mergeCell ref="C32:D32"/>
    <mergeCell ref="C33:D33"/>
    <mergeCell ref="C34:D34"/>
    <mergeCell ref="C35:D35"/>
    <mergeCell ref="A36:B36"/>
    <mergeCell ref="C36:D36"/>
    <mergeCell ref="A57:D57"/>
    <mergeCell ref="A59:B59"/>
    <mergeCell ref="A69:B69"/>
    <mergeCell ref="A70:D70"/>
    <mergeCell ref="A71:D71"/>
    <mergeCell ref="A72:D73"/>
    <mergeCell ref="A45:D45"/>
    <mergeCell ref="A47:D47"/>
    <mergeCell ref="A52:B52"/>
    <mergeCell ref="A53:D53"/>
    <mergeCell ref="A54:D54"/>
    <mergeCell ref="A55:D55"/>
    <mergeCell ref="A83:D83"/>
    <mergeCell ref="A90:C90"/>
    <mergeCell ref="A91:D91"/>
    <mergeCell ref="A92:D92"/>
    <mergeCell ref="A93:D93"/>
    <mergeCell ref="A94:D94"/>
    <mergeCell ref="A74:D75"/>
    <mergeCell ref="A76:D76"/>
    <mergeCell ref="A77:D78"/>
    <mergeCell ref="A79:D79"/>
    <mergeCell ref="A80:D80"/>
    <mergeCell ref="A81:D81"/>
    <mergeCell ref="C103:D103"/>
    <mergeCell ref="A104:B104"/>
    <mergeCell ref="C104:D104"/>
    <mergeCell ref="A107:D107"/>
    <mergeCell ref="A109:B109"/>
    <mergeCell ref="A110:B110"/>
    <mergeCell ref="A95:D95"/>
    <mergeCell ref="A96:D96"/>
    <mergeCell ref="A98:D98"/>
    <mergeCell ref="C100:D100"/>
    <mergeCell ref="C101:D101"/>
    <mergeCell ref="C102:D102"/>
    <mergeCell ref="A125:D125"/>
    <mergeCell ref="A126:D126"/>
    <mergeCell ref="A127:D127"/>
    <mergeCell ref="A129:D129"/>
    <mergeCell ref="A131:B131"/>
    <mergeCell ref="A140:C140"/>
    <mergeCell ref="A118:B118"/>
    <mergeCell ref="A119:D119"/>
    <mergeCell ref="A120:D120"/>
    <mergeCell ref="A121:D121"/>
    <mergeCell ref="A122:D122"/>
    <mergeCell ref="A123:D123"/>
    <mergeCell ref="A147:D147"/>
    <mergeCell ref="A148:D148"/>
    <mergeCell ref="A149:D149"/>
    <mergeCell ref="A150:D150"/>
    <mergeCell ref="A151:D151"/>
    <mergeCell ref="A153:D153"/>
    <mergeCell ref="A141:D141"/>
    <mergeCell ref="A142:D142"/>
    <mergeCell ref="A143:D143"/>
    <mergeCell ref="A144:D144"/>
    <mergeCell ref="A145:D145"/>
    <mergeCell ref="A146:D146"/>
    <mergeCell ref="C161:D161"/>
    <mergeCell ref="C162:D162"/>
    <mergeCell ref="C163:D163"/>
    <mergeCell ref="A164:B164"/>
    <mergeCell ref="C164:D164"/>
    <mergeCell ref="A167:D167"/>
    <mergeCell ref="A154:B154"/>
    <mergeCell ref="C155:D155"/>
    <mergeCell ref="C156:D156"/>
    <mergeCell ref="A157:B157"/>
    <mergeCell ref="C157:D157"/>
    <mergeCell ref="A159:D159"/>
    <mergeCell ref="A175:D175"/>
    <mergeCell ref="A176:D176"/>
    <mergeCell ref="A177:D177"/>
    <mergeCell ref="A178:D178"/>
    <mergeCell ref="A179:D179"/>
    <mergeCell ref="A181:D181"/>
    <mergeCell ref="C169:D169"/>
    <mergeCell ref="C170:D170"/>
    <mergeCell ref="C171:D171"/>
    <mergeCell ref="C172:D172"/>
    <mergeCell ref="C173:D173"/>
    <mergeCell ref="A174:B174"/>
    <mergeCell ref="C174:D174"/>
    <mergeCell ref="A198:D198"/>
    <mergeCell ref="A201:D201"/>
    <mergeCell ref="C203:D203"/>
    <mergeCell ref="C204:D204"/>
    <mergeCell ref="C205:D205"/>
    <mergeCell ref="C206:D206"/>
    <mergeCell ref="B183:C183"/>
    <mergeCell ref="B184:C184"/>
    <mergeCell ref="B185:C185"/>
    <mergeCell ref="A195:B195"/>
    <mergeCell ref="A196:D196"/>
    <mergeCell ref="A197:D197"/>
    <mergeCell ref="A212:B212"/>
    <mergeCell ref="C212:D212"/>
    <mergeCell ref="A213:B213"/>
    <mergeCell ref="C213:D213"/>
    <mergeCell ref="A214:B214"/>
    <mergeCell ref="C214:D214"/>
    <mergeCell ref="C207:D207"/>
    <mergeCell ref="C208:D208"/>
    <mergeCell ref="A209:B209"/>
    <mergeCell ref="C209:D209"/>
    <mergeCell ref="C210:D210"/>
    <mergeCell ref="A211:B211"/>
    <mergeCell ref="C211:D211"/>
  </mergeCells>
  <pageMargins left="0.25" right="0.25" top="0.75" bottom="0.75" header="0.3" footer="0.3"/>
  <pageSetup paperSize="9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2998D2-DF8C-481D-88E9-D8C23EC92B82}">
  <dimension ref="A4:H27"/>
  <sheetViews>
    <sheetView workbookViewId="0">
      <selection activeCell="K6" sqref="K6"/>
    </sheetView>
  </sheetViews>
  <sheetFormatPr defaultRowHeight="15" x14ac:dyDescent="0.25"/>
  <cols>
    <col min="1" max="1" width="43.5703125" customWidth="1"/>
    <col min="4" max="4" width="41.140625" customWidth="1"/>
    <col min="5" max="5" width="13.140625" customWidth="1"/>
    <col min="7" max="7" width="40.7109375" customWidth="1"/>
  </cols>
  <sheetData>
    <row r="4" spans="1:8" x14ac:dyDescent="0.25">
      <c r="A4" s="285" t="s">
        <v>454</v>
      </c>
      <c r="B4" s="285"/>
      <c r="D4" s="285" t="s">
        <v>455</v>
      </c>
      <c r="E4" s="285"/>
      <c r="G4" s="237" t="s">
        <v>456</v>
      </c>
      <c r="H4" s="237"/>
    </row>
    <row r="6" spans="1:8" x14ac:dyDescent="0.25">
      <c r="A6" s="279" t="s">
        <v>354</v>
      </c>
      <c r="B6" s="281"/>
      <c r="D6" s="279" t="s">
        <v>354</v>
      </c>
      <c r="E6" s="281"/>
      <c r="G6" s="279" t="s">
        <v>354</v>
      </c>
      <c r="H6" s="281"/>
    </row>
    <row r="7" spans="1:8" x14ac:dyDescent="0.25">
      <c r="A7" s="279" t="s">
        <v>368</v>
      </c>
      <c r="B7" s="281"/>
      <c r="D7" s="279" t="s">
        <v>368</v>
      </c>
      <c r="E7" s="281"/>
      <c r="G7" s="279" t="s">
        <v>368</v>
      </c>
      <c r="H7" s="281"/>
    </row>
    <row r="8" spans="1:8" x14ac:dyDescent="0.25">
      <c r="A8" s="128"/>
      <c r="B8" s="128"/>
      <c r="D8" s="128"/>
      <c r="E8" s="128"/>
      <c r="G8" s="128"/>
      <c r="H8" s="128"/>
    </row>
    <row r="9" spans="1:8" x14ac:dyDescent="0.25">
      <c r="A9" s="181" t="s">
        <v>355</v>
      </c>
      <c r="B9" s="179" t="s">
        <v>71</v>
      </c>
      <c r="D9" s="181" t="s">
        <v>355</v>
      </c>
      <c r="E9" s="179" t="s">
        <v>71</v>
      </c>
      <c r="G9" s="181" t="s">
        <v>355</v>
      </c>
      <c r="H9" s="179" t="s">
        <v>71</v>
      </c>
    </row>
    <row r="10" spans="1:8" x14ac:dyDescent="0.25">
      <c r="A10" s="180" t="s">
        <v>356</v>
      </c>
      <c r="B10" s="182">
        <v>7.9299999999999995E-2</v>
      </c>
      <c r="D10" s="180" t="s">
        <v>356</v>
      </c>
      <c r="E10" s="182">
        <v>5.2900000000000003E-2</v>
      </c>
      <c r="G10" s="180" t="s">
        <v>356</v>
      </c>
      <c r="H10" s="182">
        <v>5.2900000000000003E-2</v>
      </c>
    </row>
    <row r="11" spans="1:8" x14ac:dyDescent="0.25">
      <c r="A11" s="180" t="s">
        <v>357</v>
      </c>
      <c r="B11" s="182">
        <v>1.9699999999999999E-2</v>
      </c>
      <c r="D11" s="180" t="s">
        <v>357</v>
      </c>
      <c r="E11" s="182">
        <v>0.01</v>
      </c>
      <c r="G11" s="180" t="s">
        <v>357</v>
      </c>
      <c r="H11" s="182">
        <v>0.01</v>
      </c>
    </row>
    <row r="12" spans="1:8" x14ac:dyDescent="0.25">
      <c r="A12" s="180" t="s">
        <v>358</v>
      </c>
      <c r="B12" s="182">
        <v>5.5999999999999999E-3</v>
      </c>
      <c r="D12" s="180" t="s">
        <v>358</v>
      </c>
      <c r="E12" s="182">
        <v>5.1000000000000004E-3</v>
      </c>
      <c r="G12" s="180" t="s">
        <v>358</v>
      </c>
      <c r="H12" s="182">
        <v>5.1000000000000004E-3</v>
      </c>
    </row>
    <row r="13" spans="1:8" x14ac:dyDescent="0.25">
      <c r="A13" s="128"/>
      <c r="B13" s="128"/>
      <c r="D13" s="128"/>
      <c r="E13" s="128"/>
      <c r="G13" s="128"/>
      <c r="H13" s="128"/>
    </row>
    <row r="14" spans="1:8" x14ac:dyDescent="0.25">
      <c r="A14" s="181" t="s">
        <v>359</v>
      </c>
      <c r="B14" s="128"/>
      <c r="D14" s="181" t="s">
        <v>359</v>
      </c>
      <c r="E14" s="128"/>
      <c r="G14" s="181" t="s">
        <v>359</v>
      </c>
      <c r="H14" s="128"/>
    </row>
    <row r="15" spans="1:8" x14ac:dyDescent="0.25">
      <c r="A15" s="128" t="s">
        <v>360</v>
      </c>
      <c r="B15" s="182">
        <v>1.11E-2</v>
      </c>
      <c r="D15" s="128" t="s">
        <v>360</v>
      </c>
      <c r="E15" s="182">
        <v>1.0699999999999999E-2</v>
      </c>
      <c r="G15" s="128" t="s">
        <v>360</v>
      </c>
      <c r="H15" s="182">
        <v>1.0699999999999999E-2</v>
      </c>
    </row>
    <row r="16" spans="1:8" x14ac:dyDescent="0.25">
      <c r="A16" s="128"/>
      <c r="B16" s="128"/>
      <c r="D16" s="128"/>
      <c r="E16" s="128"/>
      <c r="G16" s="128"/>
      <c r="H16" s="128"/>
    </row>
    <row r="17" spans="1:8" x14ac:dyDescent="0.25">
      <c r="A17" s="181" t="s">
        <v>361</v>
      </c>
      <c r="B17" s="128"/>
      <c r="D17" s="181" t="s">
        <v>361</v>
      </c>
      <c r="E17" s="128"/>
      <c r="G17" s="181" t="s">
        <v>361</v>
      </c>
      <c r="H17" s="128"/>
    </row>
    <row r="18" spans="1:8" x14ac:dyDescent="0.25">
      <c r="A18" s="128" t="s">
        <v>362</v>
      </c>
      <c r="B18" s="182">
        <v>9.5100000000000004E-2</v>
      </c>
      <c r="D18" s="128" t="s">
        <v>362</v>
      </c>
      <c r="E18" s="182">
        <v>8.3099999999999993E-2</v>
      </c>
      <c r="G18" s="128" t="s">
        <v>362</v>
      </c>
      <c r="H18" s="182">
        <v>8.3099999999999993E-2</v>
      </c>
    </row>
    <row r="19" spans="1:8" x14ac:dyDescent="0.25">
      <c r="A19" s="128"/>
      <c r="B19" s="128"/>
      <c r="D19" s="128"/>
      <c r="E19" s="128"/>
      <c r="G19" s="128"/>
      <c r="H19" s="128"/>
    </row>
    <row r="20" spans="1:8" x14ac:dyDescent="0.25">
      <c r="A20" s="181" t="s">
        <v>363</v>
      </c>
      <c r="B20" s="128"/>
      <c r="D20" s="181" t="s">
        <v>363</v>
      </c>
      <c r="E20" s="128"/>
      <c r="G20" s="181" t="s">
        <v>363</v>
      </c>
      <c r="H20" s="128"/>
    </row>
    <row r="21" spans="1:8" x14ac:dyDescent="0.25">
      <c r="A21" s="128" t="s">
        <v>364</v>
      </c>
      <c r="B21" s="128"/>
      <c r="D21" s="128" t="s">
        <v>364</v>
      </c>
      <c r="E21" s="128"/>
      <c r="G21" s="128" t="s">
        <v>364</v>
      </c>
      <c r="H21" s="128"/>
    </row>
    <row r="22" spans="1:8" x14ac:dyDescent="0.25">
      <c r="A22" s="128" t="s">
        <v>365</v>
      </c>
      <c r="B22" s="182">
        <v>0.03</v>
      </c>
      <c r="D22" s="128" t="s">
        <v>365</v>
      </c>
      <c r="E22" s="182">
        <v>0.03</v>
      </c>
      <c r="G22" s="128" t="s">
        <v>365</v>
      </c>
      <c r="H22" s="182">
        <v>0.03</v>
      </c>
    </row>
    <row r="23" spans="1:8" x14ac:dyDescent="0.25">
      <c r="A23" s="128" t="s">
        <v>366</v>
      </c>
      <c r="B23" s="182">
        <v>6.4999999999999997E-3</v>
      </c>
      <c r="D23" s="128" t="s">
        <v>366</v>
      </c>
      <c r="E23" s="182">
        <v>6.4999999999999997E-3</v>
      </c>
      <c r="G23" s="128" t="s">
        <v>366</v>
      </c>
      <c r="H23" s="182">
        <v>6.4999999999999997E-3</v>
      </c>
    </row>
    <row r="24" spans="1:8" x14ac:dyDescent="0.25">
      <c r="A24" s="128" t="s">
        <v>367</v>
      </c>
      <c r="B24" s="182">
        <v>0.05</v>
      </c>
      <c r="D24" s="128" t="s">
        <v>367</v>
      </c>
      <c r="E24" s="182">
        <v>0</v>
      </c>
      <c r="G24" s="128" t="s">
        <v>367</v>
      </c>
      <c r="H24" s="182">
        <v>0.05</v>
      </c>
    </row>
    <row r="25" spans="1:8" x14ac:dyDescent="0.25">
      <c r="A25" s="128"/>
      <c r="B25" s="182"/>
      <c r="D25" s="128"/>
      <c r="E25" s="182"/>
      <c r="G25" s="128"/>
      <c r="H25" s="182"/>
    </row>
    <row r="26" spans="1:8" x14ac:dyDescent="0.25">
      <c r="A26" s="181" t="s">
        <v>6</v>
      </c>
      <c r="B26" s="182">
        <f>SUM(B10:B25)</f>
        <v>0.29730000000000001</v>
      </c>
      <c r="D26" s="181" t="s">
        <v>6</v>
      </c>
      <c r="E26" s="182">
        <f>SUM(E10:E24)</f>
        <v>0.1983</v>
      </c>
      <c r="G26" s="181" t="s">
        <v>373</v>
      </c>
      <c r="H26" s="182">
        <f>SUM(H10:H24)</f>
        <v>0.24830000000000002</v>
      </c>
    </row>
    <row r="27" spans="1:8" x14ac:dyDescent="0.25">
      <c r="A27" s="128"/>
      <c r="B27" s="182"/>
      <c r="D27" s="128"/>
      <c r="E27" s="182"/>
      <c r="G27" s="128"/>
      <c r="H27" s="182"/>
    </row>
  </sheetData>
  <mergeCells count="9">
    <mergeCell ref="D4:E4"/>
    <mergeCell ref="A4:B4"/>
    <mergeCell ref="G4:H4"/>
    <mergeCell ref="A6:B6"/>
    <mergeCell ref="A7:B7"/>
    <mergeCell ref="D6:E6"/>
    <mergeCell ref="D7:E7"/>
    <mergeCell ref="G6:H6"/>
    <mergeCell ref="G7:H7"/>
  </mergeCells>
  <pageMargins left="0.25" right="0.25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68"/>
  <sheetViews>
    <sheetView topLeftCell="A43" zoomScaleNormal="100" workbookViewId="0">
      <selection activeCell="F68" sqref="F68"/>
    </sheetView>
  </sheetViews>
  <sheetFormatPr defaultColWidth="9.140625" defaultRowHeight="15" x14ac:dyDescent="0.25"/>
  <cols>
    <col min="1" max="1" width="6" style="80" customWidth="1"/>
    <col min="2" max="2" width="48.7109375" style="80" customWidth="1"/>
    <col min="3" max="3" width="12.7109375" style="80" customWidth="1"/>
    <col min="4" max="4" width="9.140625" style="80"/>
    <col min="5" max="5" width="16.140625" style="80" customWidth="1"/>
    <col min="6" max="6" width="20.5703125" style="80" customWidth="1"/>
    <col min="7" max="16384" width="9.140625" style="80"/>
  </cols>
  <sheetData>
    <row r="1" spans="1:7" ht="19.5" x14ac:dyDescent="0.3">
      <c r="A1" s="286" t="s">
        <v>346</v>
      </c>
      <c r="B1" s="286"/>
      <c r="C1" s="286"/>
      <c r="D1" s="286"/>
      <c r="E1" s="286"/>
      <c r="F1" s="286"/>
    </row>
    <row r="3" spans="1:7" ht="15.75" x14ac:dyDescent="0.25">
      <c r="A3" s="66" t="str">
        <f>'Bombeiro Hidráulico'!A4</f>
        <v>Processo SEI nº08295.009642/2020-70</v>
      </c>
      <c r="B3" s="67"/>
      <c r="C3" s="67"/>
      <c r="D3" s="67"/>
      <c r="E3" s="67"/>
      <c r="F3" s="67"/>
    </row>
    <row r="4" spans="1:7" ht="15.75" x14ac:dyDescent="0.25">
      <c r="A4" s="66" t="str">
        <f>'Bombeiro Hidráulico'!A5</f>
        <v>Pregão Eletrônico nº xx/2020-SR/PF/GO</v>
      </c>
      <c r="B4" s="68"/>
      <c r="C4" s="68"/>
      <c r="D4" s="68"/>
      <c r="E4" s="68"/>
      <c r="F4" s="68"/>
    </row>
    <row r="5" spans="1:7" ht="31.5" x14ac:dyDescent="0.25">
      <c r="A5" s="81" t="s">
        <v>89</v>
      </c>
      <c r="B5" s="81" t="s">
        <v>11</v>
      </c>
      <c r="C5" s="5" t="s">
        <v>91</v>
      </c>
      <c r="D5" s="5" t="s">
        <v>90</v>
      </c>
      <c r="E5" s="5" t="s">
        <v>92</v>
      </c>
      <c r="F5" s="5" t="s">
        <v>93</v>
      </c>
      <c r="G5" s="82"/>
    </row>
    <row r="6" spans="1:7" ht="15.75" x14ac:dyDescent="0.25">
      <c r="A6" s="83">
        <v>1</v>
      </c>
      <c r="B6" s="84" t="s">
        <v>271</v>
      </c>
      <c r="C6" s="85">
        <v>67.209999999999994</v>
      </c>
      <c r="D6" s="83">
        <v>6</v>
      </c>
      <c r="E6" s="85">
        <f>C6*D6</f>
        <v>403.26</v>
      </c>
      <c r="F6" s="85">
        <f>E6/12</f>
        <v>33.604999999999997</v>
      </c>
    </row>
    <row r="7" spans="1:7" ht="18" customHeight="1" x14ac:dyDescent="0.25">
      <c r="A7" s="83">
        <v>2</v>
      </c>
      <c r="B7" s="84" t="s">
        <v>347</v>
      </c>
      <c r="C7" s="85">
        <v>57.6</v>
      </c>
      <c r="D7" s="83">
        <v>6</v>
      </c>
      <c r="E7" s="85">
        <f t="shared" ref="E7:E12" si="0">C7*D7</f>
        <v>345.6</v>
      </c>
      <c r="F7" s="85">
        <f t="shared" ref="F7:F12" si="1">E7/12</f>
        <v>28.8</v>
      </c>
    </row>
    <row r="8" spans="1:7" ht="18" customHeight="1" x14ac:dyDescent="0.25">
      <c r="A8" s="83">
        <v>3</v>
      </c>
      <c r="B8" s="84" t="s">
        <v>369</v>
      </c>
      <c r="C8" s="85">
        <v>58.29</v>
      </c>
      <c r="D8" s="83">
        <v>6</v>
      </c>
      <c r="E8" s="85">
        <f>C8*D8</f>
        <v>349.74</v>
      </c>
      <c r="F8" s="85">
        <f>E8/12</f>
        <v>29.145</v>
      </c>
    </row>
    <row r="9" spans="1:7" ht="18" customHeight="1" x14ac:dyDescent="0.25">
      <c r="A9" s="83">
        <v>4</v>
      </c>
      <c r="B9" s="84" t="s">
        <v>351</v>
      </c>
      <c r="C9" s="85">
        <v>12.58</v>
      </c>
      <c r="D9" s="83">
        <v>6</v>
      </c>
      <c r="E9" s="85">
        <f>C9*D9</f>
        <v>75.48</v>
      </c>
      <c r="F9" s="85">
        <f>E9/12</f>
        <v>6.29</v>
      </c>
    </row>
    <row r="10" spans="1:7" ht="18" customHeight="1" x14ac:dyDescent="0.25">
      <c r="A10" s="83">
        <v>3</v>
      </c>
      <c r="B10" s="84" t="s">
        <v>343</v>
      </c>
      <c r="C10" s="85">
        <v>0.55000000000000004</v>
      </c>
      <c r="D10" s="83">
        <v>288</v>
      </c>
      <c r="E10" s="85">
        <f t="shared" si="0"/>
        <v>158.4</v>
      </c>
      <c r="F10" s="85">
        <f t="shared" si="1"/>
        <v>13.200000000000001</v>
      </c>
    </row>
    <row r="11" spans="1:7" ht="15.75" customHeight="1" x14ac:dyDescent="0.25">
      <c r="A11" s="83">
        <v>4</v>
      </c>
      <c r="B11" s="84" t="s">
        <v>344</v>
      </c>
      <c r="C11" s="85">
        <v>0.55000000000000004</v>
      </c>
      <c r="D11" s="83">
        <v>288</v>
      </c>
      <c r="E11" s="85">
        <f t="shared" si="0"/>
        <v>158.4</v>
      </c>
      <c r="F11" s="85">
        <f t="shared" si="1"/>
        <v>13.200000000000001</v>
      </c>
    </row>
    <row r="12" spans="1:7" ht="18" customHeight="1" x14ac:dyDescent="0.25">
      <c r="A12" s="83">
        <v>5</v>
      </c>
      <c r="B12" s="84" t="s">
        <v>345</v>
      </c>
      <c r="C12" s="85">
        <v>0.55000000000000004</v>
      </c>
      <c r="D12" s="83">
        <v>288</v>
      </c>
      <c r="E12" s="85">
        <f t="shared" si="0"/>
        <v>158.4</v>
      </c>
      <c r="F12" s="85">
        <f t="shared" si="1"/>
        <v>13.200000000000001</v>
      </c>
    </row>
    <row r="13" spans="1:7" ht="15.75" x14ac:dyDescent="0.25">
      <c r="A13" s="83"/>
      <c r="B13" s="84"/>
      <c r="C13" s="85"/>
      <c r="D13" s="83"/>
      <c r="E13" s="85"/>
      <c r="F13" s="85"/>
    </row>
    <row r="14" spans="1:7" ht="15.75" x14ac:dyDescent="0.25">
      <c r="A14" s="287" t="s">
        <v>103</v>
      </c>
      <c r="B14" s="288"/>
      <c r="C14" s="288"/>
      <c r="D14" s="288"/>
      <c r="E14" s="86">
        <f>SUM(E6:E13)</f>
        <v>1649.2800000000002</v>
      </c>
      <c r="F14" s="85"/>
    </row>
    <row r="15" spans="1:7" ht="21" x14ac:dyDescent="0.25">
      <c r="A15" s="289" t="s">
        <v>94</v>
      </c>
      <c r="B15" s="290"/>
      <c r="C15" s="290"/>
      <c r="D15" s="290"/>
      <c r="E15" s="87"/>
      <c r="F15" s="88">
        <f>SUM(F6:F14)</f>
        <v>137.44</v>
      </c>
    </row>
    <row r="16" spans="1:7" ht="21" x14ac:dyDescent="0.25">
      <c r="A16" s="173"/>
      <c r="B16" s="173" t="s">
        <v>348</v>
      </c>
      <c r="C16" s="173"/>
      <c r="D16" s="173"/>
      <c r="E16" s="174"/>
      <c r="F16" s="175">
        <f>F15/3</f>
        <v>45.813333333333333</v>
      </c>
    </row>
    <row r="17" spans="1:6" x14ac:dyDescent="0.25">
      <c r="C17" s="89"/>
      <c r="E17" s="89"/>
      <c r="F17" s="89"/>
    </row>
    <row r="21" spans="1:6" ht="19.5" x14ac:dyDescent="0.3">
      <c r="A21" s="286" t="s">
        <v>349</v>
      </c>
      <c r="B21" s="286"/>
      <c r="C21" s="286"/>
      <c r="D21" s="286"/>
      <c r="E21" s="286"/>
      <c r="F21" s="286"/>
    </row>
    <row r="23" spans="1:6" ht="15.75" x14ac:dyDescent="0.25">
      <c r="A23" s="66"/>
      <c r="B23" s="67"/>
      <c r="C23" s="67"/>
      <c r="D23" s="67"/>
      <c r="E23" s="67"/>
      <c r="F23" s="67"/>
    </row>
    <row r="24" spans="1:6" ht="15.75" x14ac:dyDescent="0.25">
      <c r="A24" s="66"/>
      <c r="B24" s="68"/>
      <c r="C24" s="68"/>
      <c r="D24" s="68"/>
      <c r="E24" s="68"/>
      <c r="F24" s="68"/>
    </row>
    <row r="25" spans="1:6" ht="31.5" x14ac:dyDescent="0.25">
      <c r="A25" s="81" t="s">
        <v>89</v>
      </c>
      <c r="B25" s="81" t="s">
        <v>11</v>
      </c>
      <c r="C25" s="172" t="s">
        <v>91</v>
      </c>
      <c r="D25" s="172" t="s">
        <v>90</v>
      </c>
      <c r="E25" s="172" t="s">
        <v>92</v>
      </c>
      <c r="F25" s="172" t="s">
        <v>93</v>
      </c>
    </row>
    <row r="26" spans="1:6" ht="15.75" x14ac:dyDescent="0.25">
      <c r="A26" s="83">
        <v>1</v>
      </c>
      <c r="B26" s="84" t="s">
        <v>271</v>
      </c>
      <c r="C26" s="85">
        <v>67.209999999999994</v>
      </c>
      <c r="D26" s="83">
        <v>16</v>
      </c>
      <c r="E26" s="85">
        <f>C26*D26</f>
        <v>1075.3599999999999</v>
      </c>
      <c r="F26" s="85">
        <f>E26/12</f>
        <v>89.61333333333333</v>
      </c>
    </row>
    <row r="27" spans="1:6" ht="15.75" x14ac:dyDescent="0.25">
      <c r="A27" s="83">
        <v>2</v>
      </c>
      <c r="B27" s="84" t="s">
        <v>350</v>
      </c>
      <c r="C27" s="85">
        <v>58.29</v>
      </c>
      <c r="D27" s="83">
        <v>16</v>
      </c>
      <c r="E27" s="85">
        <f>D27*C27</f>
        <v>932.64</v>
      </c>
      <c r="F27" s="85">
        <f>E27/12</f>
        <v>77.72</v>
      </c>
    </row>
    <row r="28" spans="1:6" ht="15.75" x14ac:dyDescent="0.25">
      <c r="A28" s="83">
        <v>3</v>
      </c>
      <c r="B28" s="84" t="s">
        <v>351</v>
      </c>
      <c r="C28" s="85">
        <v>12.58</v>
      </c>
      <c r="D28" s="83">
        <v>16</v>
      </c>
      <c r="E28" s="85">
        <f>C28*D28</f>
        <v>201.28</v>
      </c>
      <c r="F28" s="85">
        <f>E28/12</f>
        <v>16.773333333333333</v>
      </c>
    </row>
    <row r="29" spans="1:6" ht="15.75" x14ac:dyDescent="0.25">
      <c r="A29" s="83">
        <v>4</v>
      </c>
      <c r="B29" s="84" t="s">
        <v>437</v>
      </c>
      <c r="C29" s="85">
        <f>F68</f>
        <v>123.55952380952381</v>
      </c>
      <c r="D29" s="83">
        <v>12</v>
      </c>
      <c r="E29" s="85">
        <f>E66</f>
        <v>10379</v>
      </c>
      <c r="F29" s="85">
        <f>E29/12</f>
        <v>864.91666666666663</v>
      </c>
    </row>
    <row r="30" spans="1:6" ht="15.75" x14ac:dyDescent="0.25">
      <c r="A30" s="83"/>
      <c r="B30" s="84"/>
      <c r="C30" s="85"/>
      <c r="D30" s="83"/>
      <c r="E30" s="85"/>
      <c r="F30" s="85"/>
    </row>
    <row r="31" spans="1:6" ht="15.75" x14ac:dyDescent="0.25">
      <c r="A31" s="287" t="s">
        <v>103</v>
      </c>
      <c r="B31" s="288"/>
      <c r="C31" s="288"/>
      <c r="D31" s="288"/>
      <c r="E31" s="86">
        <f>SUM(E26:E30)</f>
        <v>12588.28</v>
      </c>
      <c r="F31" s="85"/>
    </row>
    <row r="32" spans="1:6" ht="21" x14ac:dyDescent="0.25">
      <c r="A32" s="289" t="s">
        <v>94</v>
      </c>
      <c r="B32" s="290"/>
      <c r="C32" s="290"/>
      <c r="D32" s="290"/>
      <c r="E32" s="87"/>
      <c r="F32" s="88">
        <f>SUM(F26:F31)</f>
        <v>1049.0233333333333</v>
      </c>
    </row>
    <row r="33" spans="1:6" ht="21" x14ac:dyDescent="0.25">
      <c r="A33" s="173"/>
      <c r="B33" s="173" t="s">
        <v>370</v>
      </c>
      <c r="C33" s="173"/>
      <c r="D33" s="173"/>
      <c r="E33" s="174"/>
      <c r="F33" s="175">
        <f>F32/8</f>
        <v>131.12791666666666</v>
      </c>
    </row>
    <row r="38" spans="1:6" ht="19.5" x14ac:dyDescent="0.3">
      <c r="A38" s="286" t="s">
        <v>412</v>
      </c>
      <c r="B38" s="286"/>
      <c r="C38" s="286"/>
      <c r="D38" s="286"/>
      <c r="E38" s="286"/>
      <c r="F38" s="286"/>
    </row>
    <row r="40" spans="1:6" ht="15.75" x14ac:dyDescent="0.25">
      <c r="A40" s="66"/>
      <c r="B40" s="67"/>
      <c r="C40" s="67"/>
      <c r="D40" s="67"/>
      <c r="E40" s="67"/>
      <c r="F40" s="67"/>
    </row>
    <row r="41" spans="1:6" ht="15.75" x14ac:dyDescent="0.25">
      <c r="A41" s="66"/>
      <c r="B41" s="68"/>
      <c r="C41" s="68"/>
      <c r="D41" s="68"/>
      <c r="E41" s="68"/>
      <c r="F41" s="68"/>
    </row>
    <row r="42" spans="1:6" ht="31.5" x14ac:dyDescent="0.25">
      <c r="A42" s="81" t="s">
        <v>89</v>
      </c>
      <c r="B42" s="81" t="s">
        <v>11</v>
      </c>
      <c r="C42" s="190" t="s">
        <v>91</v>
      </c>
      <c r="D42" s="190" t="s">
        <v>90</v>
      </c>
      <c r="E42" s="190" t="s">
        <v>92</v>
      </c>
      <c r="F42" s="190" t="s">
        <v>93</v>
      </c>
    </row>
    <row r="43" spans="1:6" ht="15.75" x14ac:dyDescent="0.25">
      <c r="A43" s="83">
        <v>1</v>
      </c>
      <c r="B43" s="84" t="s">
        <v>413</v>
      </c>
      <c r="C43" s="85">
        <v>35.64</v>
      </c>
      <c r="D43" s="83">
        <v>8</v>
      </c>
      <c r="E43" s="85">
        <f>C43*D43</f>
        <v>285.12</v>
      </c>
      <c r="F43" s="85">
        <f t="shared" ref="F43:F64" si="2">E43/12</f>
        <v>23.76</v>
      </c>
    </row>
    <row r="44" spans="1:6" ht="15.75" x14ac:dyDescent="0.25">
      <c r="A44" s="83">
        <v>2</v>
      </c>
      <c r="B44" s="84" t="s">
        <v>414</v>
      </c>
      <c r="C44" s="85">
        <v>22.9</v>
      </c>
      <c r="D44" s="83">
        <v>10</v>
      </c>
      <c r="E44" s="85">
        <f>D44*C44</f>
        <v>229</v>
      </c>
      <c r="F44" s="85">
        <f t="shared" si="2"/>
        <v>19.083333333333332</v>
      </c>
    </row>
    <row r="45" spans="1:6" ht="15.75" x14ac:dyDescent="0.25">
      <c r="A45" s="83">
        <v>3</v>
      </c>
      <c r="B45" s="84" t="s">
        <v>415</v>
      </c>
      <c r="C45" s="85">
        <v>42.91</v>
      </c>
      <c r="D45" s="83">
        <v>14</v>
      </c>
      <c r="E45" s="85">
        <f t="shared" ref="E45:E64" si="3">C45*D45</f>
        <v>600.74</v>
      </c>
      <c r="F45" s="85">
        <f t="shared" si="2"/>
        <v>50.061666666666667</v>
      </c>
    </row>
    <row r="46" spans="1:6" ht="15.75" x14ac:dyDescent="0.25">
      <c r="A46" s="83">
        <v>4</v>
      </c>
      <c r="B46" s="84" t="s">
        <v>416</v>
      </c>
      <c r="C46" s="85">
        <v>57.6</v>
      </c>
      <c r="D46" s="83">
        <v>14</v>
      </c>
      <c r="E46" s="85">
        <f t="shared" si="3"/>
        <v>806.4</v>
      </c>
      <c r="F46" s="85">
        <f t="shared" si="2"/>
        <v>67.2</v>
      </c>
    </row>
    <row r="47" spans="1:6" ht="15.75" x14ac:dyDescent="0.25">
      <c r="A47" s="83">
        <v>5</v>
      </c>
      <c r="B47" s="84" t="s">
        <v>417</v>
      </c>
      <c r="C47" s="85">
        <v>64.900000000000006</v>
      </c>
      <c r="D47" s="83">
        <v>16</v>
      </c>
      <c r="E47" s="85">
        <f t="shared" si="3"/>
        <v>1038.4000000000001</v>
      </c>
      <c r="F47" s="85">
        <f t="shared" si="2"/>
        <v>86.533333333333346</v>
      </c>
    </row>
    <row r="48" spans="1:6" ht="15.75" x14ac:dyDescent="0.25">
      <c r="A48" s="83">
        <v>6</v>
      </c>
      <c r="B48" s="84" t="s">
        <v>418</v>
      </c>
      <c r="C48" s="85">
        <v>12</v>
      </c>
      <c r="D48" s="83">
        <v>18</v>
      </c>
      <c r="E48" s="85">
        <f t="shared" si="3"/>
        <v>216</v>
      </c>
      <c r="F48" s="85">
        <f t="shared" si="2"/>
        <v>18</v>
      </c>
    </row>
    <row r="49" spans="1:6" ht="15.75" x14ac:dyDescent="0.25">
      <c r="A49" s="83">
        <v>7</v>
      </c>
      <c r="B49" s="84" t="s">
        <v>419</v>
      </c>
      <c r="C49" s="85">
        <v>89.9</v>
      </c>
      <c r="D49" s="83">
        <v>8</v>
      </c>
      <c r="E49" s="85">
        <f t="shared" si="3"/>
        <v>719.2</v>
      </c>
      <c r="F49" s="85">
        <f t="shared" si="2"/>
        <v>59.933333333333337</v>
      </c>
    </row>
    <row r="50" spans="1:6" ht="15.75" x14ac:dyDescent="0.25">
      <c r="A50" s="83">
        <v>8</v>
      </c>
      <c r="B50" s="84" t="s">
        <v>420</v>
      </c>
      <c r="C50" s="85">
        <v>25.9</v>
      </c>
      <c r="D50" s="83">
        <v>20</v>
      </c>
      <c r="E50" s="85">
        <f t="shared" si="3"/>
        <v>518</v>
      </c>
      <c r="F50" s="85">
        <f t="shared" si="2"/>
        <v>43.166666666666664</v>
      </c>
    </row>
    <row r="51" spans="1:6" ht="15.75" x14ac:dyDescent="0.25">
      <c r="A51" s="83">
        <v>9</v>
      </c>
      <c r="B51" s="84" t="s">
        <v>421</v>
      </c>
      <c r="C51" s="85">
        <v>10.8</v>
      </c>
      <c r="D51" s="83">
        <v>14</v>
      </c>
      <c r="E51" s="85">
        <f t="shared" si="3"/>
        <v>151.20000000000002</v>
      </c>
      <c r="F51" s="85">
        <f t="shared" si="2"/>
        <v>12.600000000000001</v>
      </c>
    </row>
    <row r="52" spans="1:6" ht="15.75" x14ac:dyDescent="0.25">
      <c r="A52" s="83">
        <v>10</v>
      </c>
      <c r="B52" s="84" t="s">
        <v>422</v>
      </c>
      <c r="C52" s="85">
        <v>13.9</v>
      </c>
      <c r="D52" s="83">
        <v>14</v>
      </c>
      <c r="E52" s="85">
        <f t="shared" si="3"/>
        <v>194.6</v>
      </c>
      <c r="F52" s="85">
        <f t="shared" si="2"/>
        <v>16.216666666666665</v>
      </c>
    </row>
    <row r="53" spans="1:6" ht="15.75" x14ac:dyDescent="0.25">
      <c r="A53" s="83">
        <v>11</v>
      </c>
      <c r="B53" s="84" t="s">
        <v>423</v>
      </c>
      <c r="C53" s="85">
        <v>2.9</v>
      </c>
      <c r="D53" s="83">
        <v>60</v>
      </c>
      <c r="E53" s="85">
        <f t="shared" si="3"/>
        <v>174</v>
      </c>
      <c r="F53" s="85">
        <f t="shared" si="2"/>
        <v>14.5</v>
      </c>
    </row>
    <row r="54" spans="1:6" ht="15.75" x14ac:dyDescent="0.25">
      <c r="A54" s="83">
        <v>12</v>
      </c>
      <c r="B54" s="84" t="s">
        <v>424</v>
      </c>
      <c r="C54" s="85">
        <v>24</v>
      </c>
      <c r="D54" s="83">
        <v>10</v>
      </c>
      <c r="E54" s="85">
        <f t="shared" si="3"/>
        <v>240</v>
      </c>
      <c r="F54" s="85">
        <f t="shared" si="2"/>
        <v>20</v>
      </c>
    </row>
    <row r="55" spans="1:6" ht="15.75" x14ac:dyDescent="0.25">
      <c r="A55" s="83">
        <v>13</v>
      </c>
      <c r="B55" s="84" t="s">
        <v>425</v>
      </c>
      <c r="C55" s="85">
        <v>2.61</v>
      </c>
      <c r="D55" s="83">
        <v>30</v>
      </c>
      <c r="E55" s="85">
        <f t="shared" si="3"/>
        <v>78.3</v>
      </c>
      <c r="F55" s="85">
        <f t="shared" si="2"/>
        <v>6.5249999999999995</v>
      </c>
    </row>
    <row r="56" spans="1:6" ht="15.75" x14ac:dyDescent="0.25">
      <c r="A56" s="83">
        <v>14</v>
      </c>
      <c r="B56" s="84" t="s">
        <v>426</v>
      </c>
      <c r="C56" s="85">
        <v>19</v>
      </c>
      <c r="D56" s="83">
        <v>60</v>
      </c>
      <c r="E56" s="85">
        <f t="shared" si="3"/>
        <v>1140</v>
      </c>
      <c r="F56" s="85">
        <f t="shared" si="2"/>
        <v>95</v>
      </c>
    </row>
    <row r="57" spans="1:6" ht="15.75" x14ac:dyDescent="0.25">
      <c r="A57" s="83">
        <v>15</v>
      </c>
      <c r="B57" s="84" t="s">
        <v>427</v>
      </c>
      <c r="C57" s="85">
        <v>39.9</v>
      </c>
      <c r="D57" s="83">
        <v>12</v>
      </c>
      <c r="E57" s="85">
        <f t="shared" si="3"/>
        <v>478.79999999999995</v>
      </c>
      <c r="F57" s="85">
        <f t="shared" si="2"/>
        <v>39.9</v>
      </c>
    </row>
    <row r="58" spans="1:6" ht="15.75" x14ac:dyDescent="0.25">
      <c r="A58" s="83">
        <v>16</v>
      </c>
      <c r="B58" s="84" t="s">
        <v>428</v>
      </c>
      <c r="C58" s="85">
        <v>29.45</v>
      </c>
      <c r="D58" s="83">
        <v>12</v>
      </c>
      <c r="E58" s="85">
        <f t="shared" si="3"/>
        <v>353.4</v>
      </c>
      <c r="F58" s="85">
        <f t="shared" si="2"/>
        <v>29.45</v>
      </c>
    </row>
    <row r="59" spans="1:6" ht="15.75" x14ac:dyDescent="0.25">
      <c r="A59" s="83">
        <v>17</v>
      </c>
      <c r="B59" s="84" t="s">
        <v>429</v>
      </c>
      <c r="C59" s="85">
        <v>7.9</v>
      </c>
      <c r="D59" s="83">
        <v>24</v>
      </c>
      <c r="E59" s="85">
        <f t="shared" si="3"/>
        <v>189.60000000000002</v>
      </c>
      <c r="F59" s="85">
        <f t="shared" si="2"/>
        <v>15.800000000000002</v>
      </c>
    </row>
    <row r="60" spans="1:6" ht="15.75" x14ac:dyDescent="0.25">
      <c r="A60" s="83">
        <v>18</v>
      </c>
      <c r="B60" s="84" t="s">
        <v>430</v>
      </c>
      <c r="C60" s="85">
        <v>2.76</v>
      </c>
      <c r="D60" s="83">
        <v>24</v>
      </c>
      <c r="E60" s="85">
        <f t="shared" si="3"/>
        <v>66.239999999999995</v>
      </c>
      <c r="F60" s="85">
        <f t="shared" si="2"/>
        <v>5.52</v>
      </c>
    </row>
    <row r="61" spans="1:6" ht="15.75" x14ac:dyDescent="0.25">
      <c r="A61" s="83">
        <v>19</v>
      </c>
      <c r="B61" s="84" t="s">
        <v>431</v>
      </c>
      <c r="C61" s="85">
        <v>0.86</v>
      </c>
      <c r="D61" s="83">
        <v>40</v>
      </c>
      <c r="E61" s="85">
        <f t="shared" si="3"/>
        <v>34.4</v>
      </c>
      <c r="F61" s="85">
        <f t="shared" si="2"/>
        <v>2.8666666666666667</v>
      </c>
    </row>
    <row r="62" spans="1:6" ht="15.75" x14ac:dyDescent="0.25">
      <c r="A62" s="83">
        <v>20</v>
      </c>
      <c r="B62" s="84" t="s">
        <v>432</v>
      </c>
      <c r="C62" s="85">
        <v>18.899999999999999</v>
      </c>
      <c r="D62" s="83">
        <v>24</v>
      </c>
      <c r="E62" s="85">
        <f t="shared" si="3"/>
        <v>453.59999999999997</v>
      </c>
      <c r="F62" s="85">
        <f t="shared" si="2"/>
        <v>37.799999999999997</v>
      </c>
    </row>
    <row r="63" spans="1:6" ht="15.75" x14ac:dyDescent="0.25">
      <c r="A63" s="83">
        <v>21</v>
      </c>
      <c r="B63" s="84" t="s">
        <v>433</v>
      </c>
      <c r="C63" s="85">
        <v>160.5</v>
      </c>
      <c r="D63" s="83">
        <v>8</v>
      </c>
      <c r="E63" s="85">
        <f t="shared" si="3"/>
        <v>1284</v>
      </c>
      <c r="F63" s="85">
        <f t="shared" si="2"/>
        <v>107</v>
      </c>
    </row>
    <row r="64" spans="1:6" ht="15.75" x14ac:dyDescent="0.25">
      <c r="A64" s="83">
        <v>22</v>
      </c>
      <c r="B64" s="84" t="s">
        <v>434</v>
      </c>
      <c r="C64" s="85">
        <v>141</v>
      </c>
      <c r="D64" s="83">
        <v>8</v>
      </c>
      <c r="E64" s="85">
        <f t="shared" si="3"/>
        <v>1128</v>
      </c>
      <c r="F64" s="85">
        <f t="shared" si="2"/>
        <v>94</v>
      </c>
    </row>
    <row r="65" spans="1:6" ht="15.75" x14ac:dyDescent="0.25">
      <c r="A65" s="83"/>
      <c r="B65" s="84"/>
      <c r="C65" s="85"/>
      <c r="D65" s="83"/>
      <c r="E65" s="85"/>
      <c r="F65" s="85"/>
    </row>
    <row r="66" spans="1:6" ht="15.75" x14ac:dyDescent="0.25">
      <c r="A66" s="287" t="s">
        <v>435</v>
      </c>
      <c r="B66" s="288"/>
      <c r="C66" s="288"/>
      <c r="D66" s="288"/>
      <c r="E66" s="86">
        <f>SUM(E43:E65)</f>
        <v>10379</v>
      </c>
      <c r="F66" s="85"/>
    </row>
    <row r="67" spans="1:6" ht="21" x14ac:dyDescent="0.25">
      <c r="A67" s="289" t="s">
        <v>436</v>
      </c>
      <c r="B67" s="290"/>
      <c r="C67" s="290"/>
      <c r="D67" s="290"/>
      <c r="E67" s="87"/>
      <c r="F67" s="88">
        <f>SUM(F43:F66)</f>
        <v>864.91666666666663</v>
      </c>
    </row>
    <row r="68" spans="1:6" ht="21" x14ac:dyDescent="0.25">
      <c r="A68" s="173"/>
      <c r="B68" s="173" t="s">
        <v>370</v>
      </c>
      <c r="C68" s="173"/>
      <c r="D68" s="173"/>
      <c r="E68" s="174"/>
      <c r="F68" s="175">
        <f>F67/7</f>
        <v>123.55952380952381</v>
      </c>
    </row>
  </sheetData>
  <mergeCells count="9">
    <mergeCell ref="A38:F38"/>
    <mergeCell ref="A66:D66"/>
    <mergeCell ref="A67:D67"/>
    <mergeCell ref="A32:D32"/>
    <mergeCell ref="A1:F1"/>
    <mergeCell ref="A14:D14"/>
    <mergeCell ref="A15:D15"/>
    <mergeCell ref="A21:F21"/>
    <mergeCell ref="A31:D31"/>
  </mergeCells>
  <printOptions horizontalCentered="1"/>
  <pageMargins left="0.25" right="0.25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94"/>
  <sheetViews>
    <sheetView zoomScaleNormal="100" workbookViewId="0">
      <selection activeCell="P84" sqref="P84"/>
    </sheetView>
  </sheetViews>
  <sheetFormatPr defaultColWidth="9.140625" defaultRowHeight="15.75" x14ac:dyDescent="0.25"/>
  <cols>
    <col min="1" max="1" width="7.28515625" style="65" customWidth="1"/>
    <col min="2" max="2" width="58.28515625" style="65" customWidth="1"/>
    <col min="3" max="3" width="8.42578125" style="65" customWidth="1"/>
    <col min="4" max="4" width="7.7109375" style="65" customWidth="1"/>
    <col min="5" max="5" width="9.140625" style="65"/>
    <col min="6" max="6" width="14.140625" style="65" customWidth="1"/>
    <col min="7" max="7" width="16.28515625" style="65" customWidth="1"/>
    <col min="8" max="8" width="15" style="65" customWidth="1"/>
    <col min="9" max="16384" width="9.140625" style="65"/>
  </cols>
  <sheetData>
    <row r="1" spans="1:8" ht="17.25" x14ac:dyDescent="0.3">
      <c r="A1" s="291" t="s">
        <v>182</v>
      </c>
      <c r="B1" s="291"/>
      <c r="C1" s="291"/>
      <c r="D1" s="291"/>
      <c r="E1" s="291"/>
      <c r="F1" s="291"/>
      <c r="G1" s="291"/>
    </row>
    <row r="2" spans="1:8" ht="17.25" x14ac:dyDescent="0.3">
      <c r="A2" s="291" t="s">
        <v>110</v>
      </c>
      <c r="B2" s="291"/>
      <c r="C2" s="291"/>
      <c r="D2" s="291"/>
      <c r="E2" s="291"/>
      <c r="F2" s="291"/>
      <c r="G2" s="291"/>
    </row>
    <row r="4" spans="1:8" x14ac:dyDescent="0.25">
      <c r="A4" s="66" t="str">
        <f>'Bombeiro Hidráulico'!A4</f>
        <v>Processo SEI nº08295.009642/2020-70</v>
      </c>
      <c r="B4" s="67"/>
      <c r="C4" s="68"/>
      <c r="D4" s="68"/>
      <c r="E4" s="68"/>
      <c r="F4" s="68"/>
      <c r="G4" s="68"/>
    </row>
    <row r="5" spans="1:8" x14ac:dyDescent="0.25">
      <c r="A5" s="66" t="str">
        <f>'Bombeiro Hidráulico'!A5</f>
        <v>Pregão Eletrônico nº xx/2020-SR/PF/GO</v>
      </c>
      <c r="B5" s="68"/>
      <c r="C5" s="68"/>
      <c r="D5" s="68"/>
      <c r="E5" s="68"/>
      <c r="F5" s="68"/>
      <c r="G5" s="68"/>
    </row>
    <row r="6" spans="1:8" ht="31.5" x14ac:dyDescent="0.25">
      <c r="A6" s="16" t="s">
        <v>104</v>
      </c>
      <c r="B6" s="69" t="s">
        <v>105</v>
      </c>
      <c r="C6" s="16" t="s">
        <v>183</v>
      </c>
      <c r="D6" s="16" t="s">
        <v>184</v>
      </c>
      <c r="E6" s="16" t="s">
        <v>102</v>
      </c>
      <c r="F6" s="16" t="s">
        <v>101</v>
      </c>
      <c r="G6" s="16" t="s">
        <v>137</v>
      </c>
      <c r="H6" s="70"/>
    </row>
    <row r="7" spans="1:8" ht="39" customHeight="1" x14ac:dyDescent="0.25">
      <c r="A7" s="62">
        <v>1</v>
      </c>
      <c r="B7" s="14" t="s">
        <v>374</v>
      </c>
      <c r="C7" s="62">
        <v>1</v>
      </c>
      <c r="D7" s="62">
        <v>1</v>
      </c>
      <c r="E7" s="62" t="s">
        <v>109</v>
      </c>
      <c r="F7" s="71">
        <v>12.52</v>
      </c>
      <c r="G7" s="71">
        <v>12.52</v>
      </c>
      <c r="H7" s="72"/>
    </row>
    <row r="8" spans="1:8" ht="31.5" x14ac:dyDescent="0.25">
      <c r="A8" s="62">
        <v>2</v>
      </c>
      <c r="B8" s="14" t="s">
        <v>375</v>
      </c>
      <c r="C8" s="62">
        <v>1</v>
      </c>
      <c r="D8" s="62">
        <v>1</v>
      </c>
      <c r="E8" s="62" t="s">
        <v>109</v>
      </c>
      <c r="F8" s="71">
        <v>10.44</v>
      </c>
      <c r="G8" s="71">
        <v>10.44</v>
      </c>
      <c r="H8" s="72"/>
    </row>
    <row r="9" spans="1:8" ht="33.75" customHeight="1" x14ac:dyDescent="0.25">
      <c r="A9" s="62">
        <v>3</v>
      </c>
      <c r="B9" s="14" t="s">
        <v>376</v>
      </c>
      <c r="C9" s="62">
        <v>1</v>
      </c>
      <c r="D9" s="62">
        <v>1</v>
      </c>
      <c r="E9" s="62" t="s">
        <v>109</v>
      </c>
      <c r="F9" s="71">
        <v>9.9</v>
      </c>
      <c r="G9" s="71">
        <v>9.9</v>
      </c>
      <c r="H9" s="72"/>
    </row>
    <row r="10" spans="1:8" ht="31.5" x14ac:dyDescent="0.25">
      <c r="A10" s="62">
        <v>4</v>
      </c>
      <c r="B10" s="14" t="s">
        <v>377</v>
      </c>
      <c r="C10" s="62">
        <v>1</v>
      </c>
      <c r="D10" s="62">
        <v>1</v>
      </c>
      <c r="E10" s="62" t="s">
        <v>109</v>
      </c>
      <c r="F10" s="71">
        <v>6.9</v>
      </c>
      <c r="G10" s="71">
        <v>6.9</v>
      </c>
      <c r="H10" s="72"/>
    </row>
    <row r="11" spans="1:8" ht="29.1" customHeight="1" x14ac:dyDescent="0.25">
      <c r="A11" s="62">
        <v>5</v>
      </c>
      <c r="B11" s="14" t="s">
        <v>381</v>
      </c>
      <c r="C11" s="62">
        <v>1</v>
      </c>
      <c r="D11" s="62">
        <v>1</v>
      </c>
      <c r="E11" s="62" t="s">
        <v>109</v>
      </c>
      <c r="F11" s="71">
        <v>10.4</v>
      </c>
      <c r="G11" s="71">
        <v>10.4</v>
      </c>
      <c r="H11" s="72"/>
    </row>
    <row r="12" spans="1:8" ht="31.5" x14ac:dyDescent="0.25">
      <c r="A12" s="62">
        <v>6</v>
      </c>
      <c r="B12" s="14" t="s">
        <v>382</v>
      </c>
      <c r="C12" s="62">
        <v>1</v>
      </c>
      <c r="D12" s="62">
        <v>1</v>
      </c>
      <c r="E12" s="62" t="s">
        <v>109</v>
      </c>
      <c r="F12" s="71">
        <v>14.7</v>
      </c>
      <c r="G12" s="71">
        <v>14.7</v>
      </c>
      <c r="H12" s="72"/>
    </row>
    <row r="13" spans="1:8" ht="36.75" customHeight="1" x14ac:dyDescent="0.25">
      <c r="A13" s="62">
        <v>7</v>
      </c>
      <c r="B13" s="14" t="s">
        <v>135</v>
      </c>
      <c r="C13" s="62">
        <v>2</v>
      </c>
      <c r="D13" s="62">
        <v>1</v>
      </c>
      <c r="E13" s="62" t="s">
        <v>109</v>
      </c>
      <c r="F13" s="71">
        <v>104.56</v>
      </c>
      <c r="G13" s="71">
        <f>F13*C13</f>
        <v>209.12</v>
      </c>
      <c r="H13" s="72"/>
    </row>
    <row r="14" spans="1:8" ht="31.5" x14ac:dyDescent="0.25">
      <c r="A14" s="62">
        <v>8</v>
      </c>
      <c r="B14" s="14" t="s">
        <v>131</v>
      </c>
      <c r="C14" s="62">
        <v>2</v>
      </c>
      <c r="D14" s="62">
        <v>1</v>
      </c>
      <c r="E14" s="62" t="s">
        <v>109</v>
      </c>
      <c r="F14" s="71">
        <v>21.9</v>
      </c>
      <c r="G14" s="71">
        <f>F14*C14</f>
        <v>43.8</v>
      </c>
      <c r="H14" s="72"/>
    </row>
    <row r="15" spans="1:8" x14ac:dyDescent="0.25">
      <c r="A15" s="62">
        <v>9</v>
      </c>
      <c r="B15" s="14" t="s">
        <v>156</v>
      </c>
      <c r="C15" s="62">
        <v>1</v>
      </c>
      <c r="D15" s="62">
        <v>1</v>
      </c>
      <c r="E15" s="62" t="s">
        <v>109</v>
      </c>
      <c r="F15" s="90">
        <v>21.9</v>
      </c>
      <c r="G15" s="71">
        <v>21.9</v>
      </c>
      <c r="H15" s="72"/>
    </row>
    <row r="16" spans="1:8" ht="31.5" x14ac:dyDescent="0.25">
      <c r="A16" s="62">
        <v>10</v>
      </c>
      <c r="B16" s="14" t="s">
        <v>383</v>
      </c>
      <c r="C16" s="62">
        <v>2</v>
      </c>
      <c r="D16" s="62">
        <v>1</v>
      </c>
      <c r="E16" s="62" t="s">
        <v>109</v>
      </c>
      <c r="F16" s="71">
        <v>48.16</v>
      </c>
      <c r="G16" s="71">
        <f>F16*C16</f>
        <v>96.32</v>
      </c>
      <c r="H16" s="72"/>
    </row>
    <row r="17" spans="1:8" ht="31.5" x14ac:dyDescent="0.25">
      <c r="A17" s="62">
        <v>11</v>
      </c>
      <c r="B17" s="14" t="s">
        <v>384</v>
      </c>
      <c r="C17" s="62">
        <v>1</v>
      </c>
      <c r="D17" s="62">
        <v>1</v>
      </c>
      <c r="E17" s="62" t="s">
        <v>109</v>
      </c>
      <c r="F17" s="71">
        <v>22.41</v>
      </c>
      <c r="G17" s="71">
        <v>22.41</v>
      </c>
      <c r="H17" s="72"/>
    </row>
    <row r="18" spans="1:8" x14ac:dyDescent="0.25">
      <c r="A18" s="62">
        <v>12</v>
      </c>
      <c r="B18" s="14" t="s">
        <v>130</v>
      </c>
      <c r="C18" s="62">
        <v>1</v>
      </c>
      <c r="D18" s="62">
        <v>1</v>
      </c>
      <c r="E18" s="62" t="s">
        <v>109</v>
      </c>
      <c r="F18" s="71">
        <v>350.46</v>
      </c>
      <c r="G18" s="71">
        <v>350.46</v>
      </c>
      <c r="H18" s="72"/>
    </row>
    <row r="19" spans="1:8" x14ac:dyDescent="0.25">
      <c r="A19" s="62">
        <v>13</v>
      </c>
      <c r="B19" s="14" t="s">
        <v>119</v>
      </c>
      <c r="C19" s="62">
        <v>1</v>
      </c>
      <c r="D19" s="62">
        <v>1</v>
      </c>
      <c r="E19" s="62" t="s">
        <v>109</v>
      </c>
      <c r="F19" s="71">
        <v>599.9</v>
      </c>
      <c r="G19" s="71">
        <v>599.9</v>
      </c>
      <c r="H19" s="72"/>
    </row>
    <row r="20" spans="1:8" x14ac:dyDescent="0.25">
      <c r="A20" s="62">
        <v>14</v>
      </c>
      <c r="B20" s="14" t="s">
        <v>154</v>
      </c>
      <c r="C20" s="62">
        <v>2</v>
      </c>
      <c r="D20" s="62">
        <v>1</v>
      </c>
      <c r="E20" s="62" t="s">
        <v>109</v>
      </c>
      <c r="F20" s="90">
        <v>12.61</v>
      </c>
      <c r="G20" s="71">
        <f>F20*C20</f>
        <v>25.22</v>
      </c>
      <c r="H20" s="72"/>
    </row>
    <row r="21" spans="1:8" x14ac:dyDescent="0.25">
      <c r="A21" s="62">
        <v>15</v>
      </c>
      <c r="B21" s="14" t="s">
        <v>170</v>
      </c>
      <c r="C21" s="62">
        <v>1</v>
      </c>
      <c r="D21" s="62">
        <v>1</v>
      </c>
      <c r="E21" s="62" t="s">
        <v>109</v>
      </c>
      <c r="F21" s="90">
        <v>39.92</v>
      </c>
      <c r="G21" s="71">
        <v>39.92</v>
      </c>
      <c r="H21" s="72"/>
    </row>
    <row r="22" spans="1:8" ht="31.5" x14ac:dyDescent="0.25">
      <c r="A22" s="62">
        <v>16</v>
      </c>
      <c r="B22" s="14" t="s">
        <v>125</v>
      </c>
      <c r="C22" s="62">
        <v>2</v>
      </c>
      <c r="D22" s="62">
        <v>1</v>
      </c>
      <c r="E22" s="62" t="s">
        <v>109</v>
      </c>
      <c r="F22" s="71">
        <v>11.98</v>
      </c>
      <c r="G22" s="71">
        <f>F22*C22</f>
        <v>23.96</v>
      </c>
      <c r="H22" s="72"/>
    </row>
    <row r="23" spans="1:8" x14ac:dyDescent="0.25">
      <c r="A23" s="62">
        <v>17</v>
      </c>
      <c r="B23" s="14" t="s">
        <v>152</v>
      </c>
      <c r="C23" s="62">
        <v>1</v>
      </c>
      <c r="D23" s="62">
        <v>1</v>
      </c>
      <c r="E23" s="62" t="s">
        <v>109</v>
      </c>
      <c r="F23" s="90">
        <v>25.02</v>
      </c>
      <c r="G23" s="71">
        <v>25.02</v>
      </c>
      <c r="H23" s="72"/>
    </row>
    <row r="24" spans="1:8" ht="18" customHeight="1" x14ac:dyDescent="0.25">
      <c r="A24" s="62">
        <v>18</v>
      </c>
      <c r="B24" s="14" t="s">
        <v>155</v>
      </c>
      <c r="C24" s="62">
        <v>1</v>
      </c>
      <c r="D24" s="62">
        <v>1</v>
      </c>
      <c r="E24" s="62" t="s">
        <v>109</v>
      </c>
      <c r="F24" s="90">
        <v>19.920000000000002</v>
      </c>
      <c r="G24" s="71">
        <v>19.920000000000002</v>
      </c>
      <c r="H24" s="72"/>
    </row>
    <row r="25" spans="1:8" ht="31.5" x14ac:dyDescent="0.25">
      <c r="A25" s="62">
        <v>19</v>
      </c>
      <c r="B25" s="14" t="s">
        <v>136</v>
      </c>
      <c r="C25" s="62">
        <v>2</v>
      </c>
      <c r="D25" s="62">
        <v>1</v>
      </c>
      <c r="E25" s="62" t="s">
        <v>109</v>
      </c>
      <c r="F25" s="71">
        <v>124.89</v>
      </c>
      <c r="G25" s="71">
        <f>F25*C25</f>
        <v>249.78</v>
      </c>
      <c r="H25" s="72"/>
    </row>
    <row r="26" spans="1:8" ht="47.25" x14ac:dyDescent="0.25">
      <c r="A26" s="62">
        <v>20</v>
      </c>
      <c r="B26" s="14" t="s">
        <v>385</v>
      </c>
      <c r="C26" s="62">
        <v>2</v>
      </c>
      <c r="D26" s="62">
        <v>1</v>
      </c>
      <c r="E26" s="62" t="s">
        <v>109</v>
      </c>
      <c r="F26" s="71">
        <v>12.35</v>
      </c>
      <c r="G26" s="71">
        <f>F26*C26</f>
        <v>24.7</v>
      </c>
      <c r="H26" s="72"/>
    </row>
    <row r="27" spans="1:8" ht="35.25" customHeight="1" x14ac:dyDescent="0.25">
      <c r="A27" s="62">
        <v>21</v>
      </c>
      <c r="B27" s="14" t="s">
        <v>132</v>
      </c>
      <c r="C27" s="62">
        <v>2</v>
      </c>
      <c r="D27" s="62">
        <v>1</v>
      </c>
      <c r="E27" s="62" t="s">
        <v>109</v>
      </c>
      <c r="F27" s="71">
        <v>28.09</v>
      </c>
      <c r="G27" s="71">
        <f>F27*C27</f>
        <v>56.18</v>
      </c>
      <c r="H27" s="72"/>
    </row>
    <row r="28" spans="1:8" ht="33" customHeight="1" x14ac:dyDescent="0.25">
      <c r="A28" s="62">
        <v>22</v>
      </c>
      <c r="B28" s="14" t="s">
        <v>120</v>
      </c>
      <c r="C28" s="62">
        <v>1</v>
      </c>
      <c r="D28" s="62">
        <v>1</v>
      </c>
      <c r="E28" s="62" t="s">
        <v>109</v>
      </c>
      <c r="F28" s="71">
        <v>166.16</v>
      </c>
      <c r="G28" s="71">
        <v>166.16</v>
      </c>
      <c r="H28" s="72"/>
    </row>
    <row r="29" spans="1:8" ht="31.5" x14ac:dyDescent="0.25">
      <c r="A29" s="62">
        <v>23</v>
      </c>
      <c r="B29" s="14" t="s">
        <v>126</v>
      </c>
      <c r="C29" s="62">
        <v>1</v>
      </c>
      <c r="D29" s="62">
        <v>1</v>
      </c>
      <c r="E29" s="62" t="s">
        <v>109</v>
      </c>
      <c r="F29" s="71">
        <v>26.25</v>
      </c>
      <c r="G29" s="71">
        <v>26.25</v>
      </c>
      <c r="H29" s="72"/>
    </row>
    <row r="30" spans="1:8" x14ac:dyDescent="0.25">
      <c r="A30" s="62">
        <v>24</v>
      </c>
      <c r="B30" s="14" t="s">
        <v>123</v>
      </c>
      <c r="C30" s="62">
        <v>2</v>
      </c>
      <c r="D30" s="62">
        <v>1</v>
      </c>
      <c r="E30" s="62" t="s">
        <v>109</v>
      </c>
      <c r="F30" s="71">
        <v>34.11</v>
      </c>
      <c r="G30" s="71">
        <f>F30*C30</f>
        <v>68.22</v>
      </c>
      <c r="H30" s="72"/>
    </row>
    <row r="31" spans="1:8" x14ac:dyDescent="0.25">
      <c r="A31" s="62">
        <v>25</v>
      </c>
      <c r="B31" s="14" t="s">
        <v>124</v>
      </c>
      <c r="C31" s="62">
        <v>1</v>
      </c>
      <c r="D31" s="62">
        <v>1</v>
      </c>
      <c r="E31" s="62" t="s">
        <v>109</v>
      </c>
      <c r="F31" s="71">
        <v>46.9</v>
      </c>
      <c r="G31" s="71">
        <v>46.9</v>
      </c>
      <c r="H31" s="72"/>
    </row>
    <row r="32" spans="1:8" ht="31.5" x14ac:dyDescent="0.25">
      <c r="A32" s="62">
        <v>26</v>
      </c>
      <c r="B32" s="14" t="s">
        <v>164</v>
      </c>
      <c r="C32" s="62">
        <v>1</v>
      </c>
      <c r="D32" s="62">
        <v>1</v>
      </c>
      <c r="E32" s="62" t="s">
        <v>106</v>
      </c>
      <c r="F32" s="71">
        <v>53.96</v>
      </c>
      <c r="G32" s="71">
        <v>53.96</v>
      </c>
      <c r="H32" s="72"/>
    </row>
    <row r="33" spans="1:8" ht="31.5" x14ac:dyDescent="0.25">
      <c r="A33" s="62">
        <v>27</v>
      </c>
      <c r="B33" s="14" t="s">
        <v>117</v>
      </c>
      <c r="C33" s="62">
        <v>1</v>
      </c>
      <c r="D33" s="62">
        <v>1</v>
      </c>
      <c r="E33" s="62" t="s">
        <v>109</v>
      </c>
      <c r="F33" s="71">
        <v>21.9</v>
      </c>
      <c r="G33" s="71">
        <v>21.9</v>
      </c>
      <c r="H33" s="72"/>
    </row>
    <row r="34" spans="1:8" x14ac:dyDescent="0.25">
      <c r="A34" s="62">
        <v>28</v>
      </c>
      <c r="B34" s="14" t="s">
        <v>169</v>
      </c>
      <c r="C34" s="62">
        <v>1</v>
      </c>
      <c r="D34" s="62">
        <v>1</v>
      </c>
      <c r="E34" s="62" t="s">
        <v>109</v>
      </c>
      <c r="F34" s="90">
        <v>54.9</v>
      </c>
      <c r="G34" s="71">
        <v>54.9</v>
      </c>
      <c r="H34" s="72"/>
    </row>
    <row r="35" spans="1:8" ht="31.5" x14ac:dyDescent="0.25">
      <c r="A35" s="62">
        <v>29</v>
      </c>
      <c r="B35" s="14" t="s">
        <v>173</v>
      </c>
      <c r="C35" s="62">
        <v>1</v>
      </c>
      <c r="D35" s="62">
        <v>1</v>
      </c>
      <c r="E35" s="62" t="s">
        <v>106</v>
      </c>
      <c r="F35" s="90">
        <v>64.900000000000006</v>
      </c>
      <c r="G35" s="71">
        <v>64.900000000000006</v>
      </c>
      <c r="H35" s="72"/>
    </row>
    <row r="36" spans="1:8" ht="31.5" x14ac:dyDescent="0.25">
      <c r="A36" s="62">
        <v>30</v>
      </c>
      <c r="B36" s="14" t="s">
        <v>174</v>
      </c>
      <c r="C36" s="62">
        <v>1</v>
      </c>
      <c r="D36" s="62">
        <v>1</v>
      </c>
      <c r="E36" s="62" t="s">
        <v>109</v>
      </c>
      <c r="F36" s="90">
        <v>21.83</v>
      </c>
      <c r="G36" s="71">
        <v>21.83</v>
      </c>
      <c r="H36" s="72"/>
    </row>
    <row r="37" spans="1:8" ht="31.5" x14ac:dyDescent="0.25">
      <c r="A37" s="62">
        <v>31</v>
      </c>
      <c r="B37" s="14" t="s">
        <v>143</v>
      </c>
      <c r="C37" s="62">
        <v>1</v>
      </c>
      <c r="D37" s="62">
        <v>1</v>
      </c>
      <c r="E37" s="62" t="s">
        <v>106</v>
      </c>
      <c r="F37" s="90">
        <v>107.9</v>
      </c>
      <c r="G37" s="71">
        <v>107.9</v>
      </c>
      <c r="H37" s="72"/>
    </row>
    <row r="38" spans="1:8" x14ac:dyDescent="0.25">
      <c r="A38" s="62">
        <v>32</v>
      </c>
      <c r="B38" s="14" t="s">
        <v>172</v>
      </c>
      <c r="C38" s="62">
        <v>1</v>
      </c>
      <c r="D38" s="62">
        <v>1</v>
      </c>
      <c r="E38" s="62" t="s">
        <v>109</v>
      </c>
      <c r="F38" s="90">
        <v>73.5</v>
      </c>
      <c r="G38" s="71">
        <v>73.5</v>
      </c>
      <c r="H38" s="72"/>
    </row>
    <row r="39" spans="1:8" x14ac:dyDescent="0.25">
      <c r="A39" s="62">
        <v>33</v>
      </c>
      <c r="B39" s="14" t="s">
        <v>165</v>
      </c>
      <c r="C39" s="62">
        <v>2</v>
      </c>
      <c r="D39" s="62">
        <v>1</v>
      </c>
      <c r="E39" s="62" t="s">
        <v>109</v>
      </c>
      <c r="F39" s="71">
        <v>49.99</v>
      </c>
      <c r="G39" s="71">
        <f>F39*C39</f>
        <v>99.98</v>
      </c>
      <c r="H39" s="72"/>
    </row>
    <row r="40" spans="1:8" x14ac:dyDescent="0.25">
      <c r="A40" s="62">
        <v>34</v>
      </c>
      <c r="B40" s="14" t="s">
        <v>153</v>
      </c>
      <c r="C40" s="62">
        <v>1</v>
      </c>
      <c r="D40" s="62">
        <v>1</v>
      </c>
      <c r="E40" s="62" t="s">
        <v>109</v>
      </c>
      <c r="F40" s="90">
        <v>44.9</v>
      </c>
      <c r="G40" s="71">
        <v>44.9</v>
      </c>
      <c r="H40" s="72"/>
    </row>
    <row r="41" spans="1:8" x14ac:dyDescent="0.25">
      <c r="A41" s="62">
        <v>35</v>
      </c>
      <c r="B41" s="14" t="s">
        <v>127</v>
      </c>
      <c r="C41" s="62">
        <v>1</v>
      </c>
      <c r="D41" s="62">
        <v>1</v>
      </c>
      <c r="E41" s="62" t="s">
        <v>109</v>
      </c>
      <c r="F41" s="71">
        <v>82.69</v>
      </c>
      <c r="G41" s="71">
        <v>82.69</v>
      </c>
      <c r="H41" s="72"/>
    </row>
    <row r="42" spans="1:8" x14ac:dyDescent="0.25">
      <c r="A42" s="62">
        <v>36</v>
      </c>
      <c r="B42" s="14" t="s">
        <v>150</v>
      </c>
      <c r="C42" s="62">
        <v>1</v>
      </c>
      <c r="D42" s="62">
        <v>1</v>
      </c>
      <c r="E42" s="62" t="s">
        <v>109</v>
      </c>
      <c r="F42" s="90">
        <v>30.9</v>
      </c>
      <c r="G42" s="71">
        <v>30.9</v>
      </c>
      <c r="H42" s="72"/>
    </row>
    <row r="43" spans="1:8" ht="31.5" x14ac:dyDescent="0.25">
      <c r="A43" s="62">
        <v>37</v>
      </c>
      <c r="B43" s="14" t="s">
        <v>133</v>
      </c>
      <c r="C43" s="62">
        <v>1</v>
      </c>
      <c r="D43" s="62">
        <v>1</v>
      </c>
      <c r="E43" s="62" t="s">
        <v>106</v>
      </c>
      <c r="F43" s="71">
        <v>77.2</v>
      </c>
      <c r="G43" s="71">
        <v>77.2</v>
      </c>
      <c r="H43" s="72"/>
    </row>
    <row r="44" spans="1:8" ht="31.5" x14ac:dyDescent="0.25">
      <c r="A44" s="62">
        <v>38</v>
      </c>
      <c r="B44" s="14" t="s">
        <v>118</v>
      </c>
      <c r="C44" s="62">
        <v>2</v>
      </c>
      <c r="D44" s="62">
        <v>1</v>
      </c>
      <c r="E44" s="62" t="s">
        <v>109</v>
      </c>
      <c r="F44" s="71">
        <v>47.86</v>
      </c>
      <c r="G44" s="71">
        <f>F44*C44</f>
        <v>95.72</v>
      </c>
      <c r="H44" s="72"/>
    </row>
    <row r="45" spans="1:8" ht="31.5" x14ac:dyDescent="0.25">
      <c r="A45" s="62">
        <v>39</v>
      </c>
      <c r="B45" s="14" t="s">
        <v>116</v>
      </c>
      <c r="C45" s="62">
        <v>2</v>
      </c>
      <c r="D45" s="62">
        <v>1</v>
      </c>
      <c r="E45" s="62" t="s">
        <v>109</v>
      </c>
      <c r="F45" s="71">
        <v>42.32</v>
      </c>
      <c r="G45" s="71">
        <f>F45*C45</f>
        <v>84.64</v>
      </c>
      <c r="H45" s="72"/>
    </row>
    <row r="46" spans="1:8" ht="31.5" x14ac:dyDescent="0.25">
      <c r="A46" s="62">
        <v>40</v>
      </c>
      <c r="B46" s="14" t="s">
        <v>177</v>
      </c>
      <c r="C46" s="62">
        <v>1</v>
      </c>
      <c r="D46" s="62">
        <v>1</v>
      </c>
      <c r="E46" s="62" t="s">
        <v>106</v>
      </c>
      <c r="F46" s="90">
        <v>179.1</v>
      </c>
      <c r="G46" s="71">
        <v>179.1</v>
      </c>
      <c r="H46" s="72"/>
    </row>
    <row r="47" spans="1:8" ht="31.5" x14ac:dyDescent="0.25">
      <c r="A47" s="62">
        <v>41</v>
      </c>
      <c r="B47" s="14" t="s">
        <v>115</v>
      </c>
      <c r="C47" s="62">
        <v>2</v>
      </c>
      <c r="D47" s="62">
        <v>1</v>
      </c>
      <c r="E47" s="62" t="s">
        <v>109</v>
      </c>
      <c r="F47" s="71">
        <v>48.79</v>
      </c>
      <c r="G47" s="71">
        <f>F47*C47</f>
        <v>97.58</v>
      </c>
      <c r="H47" s="72"/>
    </row>
    <row r="48" spans="1:8" ht="31.5" x14ac:dyDescent="0.25">
      <c r="A48" s="62">
        <v>42</v>
      </c>
      <c r="B48" s="14" t="s">
        <v>114</v>
      </c>
      <c r="C48" s="62">
        <v>2</v>
      </c>
      <c r="D48" s="62">
        <v>1</v>
      </c>
      <c r="E48" s="62" t="s">
        <v>109</v>
      </c>
      <c r="F48" s="71">
        <v>62.11</v>
      </c>
      <c r="G48" s="71">
        <f>F48*C48</f>
        <v>124.22</v>
      </c>
      <c r="H48" s="72"/>
    </row>
    <row r="49" spans="1:8" x14ac:dyDescent="0.25">
      <c r="A49" s="62">
        <v>43</v>
      </c>
      <c r="B49" s="14" t="s">
        <v>128</v>
      </c>
      <c r="C49" s="62">
        <v>1</v>
      </c>
      <c r="D49" s="62">
        <v>1</v>
      </c>
      <c r="E49" s="62" t="s">
        <v>109</v>
      </c>
      <c r="F49" s="71">
        <v>109</v>
      </c>
      <c r="G49" s="71">
        <v>109</v>
      </c>
      <c r="H49" s="72"/>
    </row>
    <row r="50" spans="1:8" x14ac:dyDescent="0.25">
      <c r="A50" s="62">
        <v>44</v>
      </c>
      <c r="B50" s="14" t="s">
        <v>386</v>
      </c>
      <c r="C50" s="62">
        <v>1</v>
      </c>
      <c r="D50" s="62">
        <v>1</v>
      </c>
      <c r="E50" s="62" t="s">
        <v>109</v>
      </c>
      <c r="F50" s="71">
        <v>139.9</v>
      </c>
      <c r="G50" s="71">
        <v>139.9</v>
      </c>
      <c r="H50" s="72"/>
    </row>
    <row r="51" spans="1:8" x14ac:dyDescent="0.25">
      <c r="A51" s="62">
        <v>45</v>
      </c>
      <c r="B51" s="14" t="s">
        <v>144</v>
      </c>
      <c r="C51" s="62">
        <v>2</v>
      </c>
      <c r="D51" s="62">
        <v>1</v>
      </c>
      <c r="E51" s="62" t="s">
        <v>109</v>
      </c>
      <c r="F51" s="90">
        <v>78</v>
      </c>
      <c r="G51" s="71">
        <f>F51*C51</f>
        <v>156</v>
      </c>
      <c r="H51" s="72"/>
    </row>
    <row r="52" spans="1:8" x14ac:dyDescent="0.25">
      <c r="A52" s="62">
        <v>46</v>
      </c>
      <c r="B52" s="14" t="s">
        <v>149</v>
      </c>
      <c r="C52" s="62">
        <v>1</v>
      </c>
      <c r="D52" s="62">
        <v>1</v>
      </c>
      <c r="E52" s="62" t="s">
        <v>109</v>
      </c>
      <c r="F52" s="90">
        <v>19.86</v>
      </c>
      <c r="G52" s="71">
        <v>19.86</v>
      </c>
      <c r="H52" s="72"/>
    </row>
    <row r="53" spans="1:8" x14ac:dyDescent="0.25">
      <c r="A53" s="62">
        <v>47</v>
      </c>
      <c r="B53" s="14" t="s">
        <v>171</v>
      </c>
      <c r="C53" s="62">
        <v>2</v>
      </c>
      <c r="D53" s="62">
        <v>1</v>
      </c>
      <c r="E53" s="62" t="s">
        <v>109</v>
      </c>
      <c r="F53" s="90">
        <v>41.28</v>
      </c>
      <c r="G53" s="71">
        <f>F53*C53</f>
        <v>82.56</v>
      </c>
      <c r="H53" s="72"/>
    </row>
    <row r="54" spans="1:8" ht="31.5" x14ac:dyDescent="0.25">
      <c r="A54" s="62">
        <v>48</v>
      </c>
      <c r="B54" s="14" t="s">
        <v>111</v>
      </c>
      <c r="C54" s="62">
        <v>2</v>
      </c>
      <c r="D54" s="62">
        <v>1</v>
      </c>
      <c r="E54" s="62" t="s">
        <v>106</v>
      </c>
      <c r="F54" s="71">
        <v>89.9</v>
      </c>
      <c r="G54" s="71">
        <f>F54*C54</f>
        <v>179.8</v>
      </c>
      <c r="H54" s="72"/>
    </row>
    <row r="55" spans="1:8" ht="78.75" x14ac:dyDescent="0.25">
      <c r="A55" s="62">
        <v>49</v>
      </c>
      <c r="B55" s="14" t="s">
        <v>139</v>
      </c>
      <c r="C55" s="62">
        <v>3</v>
      </c>
      <c r="D55" s="62">
        <v>1</v>
      </c>
      <c r="E55" s="62" t="s">
        <v>109</v>
      </c>
      <c r="F55" s="71">
        <v>445.78</v>
      </c>
      <c r="G55" s="71">
        <f>F55*C55</f>
        <v>1337.34</v>
      </c>
      <c r="H55" s="72"/>
    </row>
    <row r="56" spans="1:8" ht="31.5" x14ac:dyDescent="0.25">
      <c r="A56" s="62">
        <v>50</v>
      </c>
      <c r="B56" s="14" t="s">
        <v>146</v>
      </c>
      <c r="C56" s="62">
        <v>1</v>
      </c>
      <c r="D56" s="62">
        <v>1</v>
      </c>
      <c r="E56" s="62" t="s">
        <v>106</v>
      </c>
      <c r="F56" s="71">
        <v>56.9</v>
      </c>
      <c r="G56" s="71">
        <v>56.9</v>
      </c>
      <c r="H56" s="72"/>
    </row>
    <row r="57" spans="1:8" ht="31.5" x14ac:dyDescent="0.25">
      <c r="A57" s="62">
        <v>51</v>
      </c>
      <c r="B57" s="14" t="s">
        <v>107</v>
      </c>
      <c r="C57" s="62">
        <v>1</v>
      </c>
      <c r="D57" s="62">
        <v>1</v>
      </c>
      <c r="E57" s="62" t="s">
        <v>106</v>
      </c>
      <c r="F57" s="71">
        <v>104.41</v>
      </c>
      <c r="G57" s="71">
        <v>104.41</v>
      </c>
      <c r="H57" s="72"/>
    </row>
    <row r="58" spans="1:8" ht="31.5" x14ac:dyDescent="0.25">
      <c r="A58" s="62">
        <v>52</v>
      </c>
      <c r="B58" s="14" t="s">
        <v>162</v>
      </c>
      <c r="C58" s="62">
        <v>1</v>
      </c>
      <c r="D58" s="62">
        <v>1</v>
      </c>
      <c r="E58" s="62" t="s">
        <v>106</v>
      </c>
      <c r="F58" s="71">
        <v>103.27</v>
      </c>
      <c r="G58" s="71">
        <v>103.27</v>
      </c>
      <c r="H58" s="72"/>
    </row>
    <row r="59" spans="1:8" x14ac:dyDescent="0.25">
      <c r="A59" s="62">
        <v>53</v>
      </c>
      <c r="B59" s="14" t="s">
        <v>122</v>
      </c>
      <c r="C59" s="62">
        <v>1</v>
      </c>
      <c r="D59" s="62">
        <v>1</v>
      </c>
      <c r="E59" s="62" t="s">
        <v>109</v>
      </c>
      <c r="F59" s="71">
        <v>182.63</v>
      </c>
      <c r="G59" s="71">
        <v>182.63</v>
      </c>
      <c r="H59" s="72"/>
    </row>
    <row r="60" spans="1:8" x14ac:dyDescent="0.25">
      <c r="A60" s="62">
        <v>54</v>
      </c>
      <c r="B60" s="14" t="s">
        <v>145</v>
      </c>
      <c r="C60" s="62">
        <v>1</v>
      </c>
      <c r="D60" s="62">
        <v>1</v>
      </c>
      <c r="E60" s="62" t="s">
        <v>109</v>
      </c>
      <c r="F60" s="71">
        <v>26.9</v>
      </c>
      <c r="G60" s="71">
        <v>26.9</v>
      </c>
      <c r="H60" s="72"/>
    </row>
    <row r="61" spans="1:8" ht="31.5" x14ac:dyDescent="0.25">
      <c r="A61" s="62">
        <v>55</v>
      </c>
      <c r="B61" s="14" t="s">
        <v>168</v>
      </c>
      <c r="C61" s="62">
        <v>1</v>
      </c>
      <c r="D61" s="62">
        <v>1</v>
      </c>
      <c r="E61" s="62" t="s">
        <v>106</v>
      </c>
      <c r="F61" s="73">
        <v>129.9</v>
      </c>
      <c r="G61" s="71">
        <v>129.9</v>
      </c>
      <c r="H61" s="72"/>
    </row>
    <row r="62" spans="1:8" ht="31.5" x14ac:dyDescent="0.25">
      <c r="A62" s="62">
        <v>56</v>
      </c>
      <c r="B62" s="14" t="s">
        <v>134</v>
      </c>
      <c r="C62" s="62">
        <v>1</v>
      </c>
      <c r="D62" s="62">
        <v>1</v>
      </c>
      <c r="E62" s="62" t="s">
        <v>106</v>
      </c>
      <c r="F62" s="91">
        <v>169.2</v>
      </c>
      <c r="G62" s="71">
        <v>169.2</v>
      </c>
      <c r="H62" s="72"/>
    </row>
    <row r="63" spans="1:8" x14ac:dyDescent="0.25">
      <c r="A63" s="62">
        <v>57</v>
      </c>
      <c r="B63" s="14" t="s">
        <v>121</v>
      </c>
      <c r="C63" s="62">
        <v>1</v>
      </c>
      <c r="D63" s="62">
        <v>1</v>
      </c>
      <c r="E63" s="62" t="s">
        <v>109</v>
      </c>
      <c r="F63" s="91">
        <v>105.7</v>
      </c>
      <c r="G63" s="71">
        <v>105.7</v>
      </c>
      <c r="H63" s="72"/>
    </row>
    <row r="64" spans="1:8" ht="31.5" x14ac:dyDescent="0.25">
      <c r="A64" s="62">
        <v>58</v>
      </c>
      <c r="B64" s="14" t="s">
        <v>112</v>
      </c>
      <c r="C64" s="62">
        <v>1</v>
      </c>
      <c r="D64" s="62">
        <v>1</v>
      </c>
      <c r="E64" s="62" t="s">
        <v>106</v>
      </c>
      <c r="F64" s="91">
        <v>173.58</v>
      </c>
      <c r="G64" s="71">
        <v>173.58</v>
      </c>
      <c r="H64" s="72"/>
    </row>
    <row r="65" spans="1:10" x14ac:dyDescent="0.25">
      <c r="A65" s="62">
        <v>59</v>
      </c>
      <c r="B65" s="14" t="s">
        <v>160</v>
      </c>
      <c r="C65" s="62">
        <v>12</v>
      </c>
      <c r="D65" s="62">
        <v>1</v>
      </c>
      <c r="E65" s="62" t="s">
        <v>109</v>
      </c>
      <c r="F65" s="73">
        <v>138</v>
      </c>
      <c r="G65" s="71">
        <f>F65*C65</f>
        <v>1656</v>
      </c>
      <c r="H65" s="72"/>
    </row>
    <row r="66" spans="1:10" ht="31.5" x14ac:dyDescent="0.25">
      <c r="A66" s="62">
        <v>60</v>
      </c>
      <c r="B66" s="14" t="s">
        <v>387</v>
      </c>
      <c r="C66" s="62">
        <v>1</v>
      </c>
      <c r="D66" s="62">
        <v>1</v>
      </c>
      <c r="E66" s="62" t="s">
        <v>106</v>
      </c>
      <c r="F66" s="73">
        <v>370.55</v>
      </c>
      <c r="G66" s="71">
        <v>370.55</v>
      </c>
      <c r="H66" s="72"/>
    </row>
    <row r="67" spans="1:10" ht="31.5" x14ac:dyDescent="0.25">
      <c r="A67" s="62">
        <v>61</v>
      </c>
      <c r="B67" s="14" t="s">
        <v>113</v>
      </c>
      <c r="C67" s="62">
        <v>1</v>
      </c>
      <c r="D67" s="62">
        <v>1</v>
      </c>
      <c r="E67" s="62" t="s">
        <v>106</v>
      </c>
      <c r="F67" s="92">
        <v>166.9</v>
      </c>
      <c r="G67" s="71">
        <v>166.9</v>
      </c>
      <c r="H67" s="72"/>
      <c r="I67" s="74"/>
      <c r="J67" s="75"/>
    </row>
    <row r="68" spans="1:10" x14ac:dyDescent="0.25">
      <c r="A68" s="62">
        <v>62</v>
      </c>
      <c r="B68" s="14" t="s">
        <v>180</v>
      </c>
      <c r="C68" s="62">
        <v>1</v>
      </c>
      <c r="D68" s="62">
        <v>1</v>
      </c>
      <c r="E68" s="62" t="s">
        <v>109</v>
      </c>
      <c r="F68" s="73">
        <v>1595</v>
      </c>
      <c r="G68" s="71">
        <v>1595</v>
      </c>
      <c r="H68" s="72"/>
      <c r="I68" s="74"/>
      <c r="J68" s="75"/>
    </row>
    <row r="69" spans="1:10" x14ac:dyDescent="0.25">
      <c r="A69" s="62">
        <v>63</v>
      </c>
      <c r="B69" s="14" t="s">
        <v>158</v>
      </c>
      <c r="C69" s="62">
        <v>1</v>
      </c>
      <c r="D69" s="62">
        <v>1</v>
      </c>
      <c r="E69" s="62" t="s">
        <v>109</v>
      </c>
      <c r="F69" s="73">
        <v>189.91</v>
      </c>
      <c r="G69" s="71">
        <v>189.91</v>
      </c>
      <c r="H69" s="72"/>
      <c r="I69" s="74"/>
      <c r="J69" s="75"/>
    </row>
    <row r="70" spans="1:10" ht="63" x14ac:dyDescent="0.25">
      <c r="A70" s="62">
        <v>64</v>
      </c>
      <c r="B70" s="14" t="s">
        <v>138</v>
      </c>
      <c r="C70" s="62">
        <v>1</v>
      </c>
      <c r="D70" s="62">
        <v>1</v>
      </c>
      <c r="E70" s="62" t="s">
        <v>109</v>
      </c>
      <c r="F70" s="91">
        <v>329.9</v>
      </c>
      <c r="G70" s="71">
        <v>329.9</v>
      </c>
      <c r="H70" s="72"/>
      <c r="I70" s="74"/>
      <c r="J70" s="75"/>
    </row>
    <row r="71" spans="1:10" x14ac:dyDescent="0.25">
      <c r="A71" s="62">
        <v>65</v>
      </c>
      <c r="B71" s="14" t="s">
        <v>129</v>
      </c>
      <c r="C71" s="62">
        <v>1</v>
      </c>
      <c r="D71" s="62">
        <v>1</v>
      </c>
      <c r="E71" s="62" t="s">
        <v>109</v>
      </c>
      <c r="F71" s="91">
        <v>94.91</v>
      </c>
      <c r="G71" s="71">
        <v>94.91</v>
      </c>
      <c r="H71" s="72"/>
      <c r="I71" s="74"/>
      <c r="J71" s="75"/>
    </row>
    <row r="72" spans="1:10" x14ac:dyDescent="0.25">
      <c r="A72" s="62">
        <v>66</v>
      </c>
      <c r="B72" s="14" t="s">
        <v>151</v>
      </c>
      <c r="C72" s="62">
        <v>1</v>
      </c>
      <c r="D72" s="62">
        <v>1</v>
      </c>
      <c r="E72" s="62" t="s">
        <v>109</v>
      </c>
      <c r="F72" s="73">
        <v>26.2</v>
      </c>
      <c r="G72" s="71">
        <v>26.2</v>
      </c>
      <c r="H72" s="72"/>
      <c r="I72" s="74"/>
      <c r="J72" s="75"/>
    </row>
    <row r="73" spans="1:10" ht="31.5" x14ac:dyDescent="0.25">
      <c r="A73" s="62">
        <v>67</v>
      </c>
      <c r="B73" s="14" t="s">
        <v>142</v>
      </c>
      <c r="C73" s="62">
        <v>1</v>
      </c>
      <c r="D73" s="62">
        <v>1</v>
      </c>
      <c r="E73" s="62" t="s">
        <v>109</v>
      </c>
      <c r="F73" s="91">
        <v>399.9</v>
      </c>
      <c r="G73" s="71">
        <v>399.9</v>
      </c>
      <c r="H73" s="72"/>
      <c r="I73" s="74"/>
      <c r="J73" s="75"/>
    </row>
    <row r="74" spans="1:10" ht="31.5" x14ac:dyDescent="0.25">
      <c r="A74" s="62">
        <v>68</v>
      </c>
      <c r="B74" s="14" t="s">
        <v>140</v>
      </c>
      <c r="C74" s="62">
        <v>1</v>
      </c>
      <c r="D74" s="62">
        <v>1</v>
      </c>
      <c r="E74" s="62" t="s">
        <v>109</v>
      </c>
      <c r="F74" s="91">
        <v>409.79</v>
      </c>
      <c r="G74" s="71">
        <v>409.79</v>
      </c>
      <c r="H74" s="72"/>
      <c r="I74" s="74"/>
      <c r="J74" s="75"/>
    </row>
    <row r="75" spans="1:10" ht="31.5" x14ac:dyDescent="0.25">
      <c r="A75" s="62">
        <v>69</v>
      </c>
      <c r="B75" s="14" t="s">
        <v>161</v>
      </c>
      <c r="C75" s="62">
        <v>2</v>
      </c>
      <c r="D75" s="62">
        <v>1</v>
      </c>
      <c r="E75" s="62" t="s">
        <v>109</v>
      </c>
      <c r="F75" s="91">
        <v>51.26</v>
      </c>
      <c r="G75" s="71">
        <f>F75*C75</f>
        <v>102.52</v>
      </c>
      <c r="H75" s="72"/>
      <c r="I75" s="74"/>
      <c r="J75" s="75"/>
    </row>
    <row r="76" spans="1:10" ht="31.5" x14ac:dyDescent="0.25">
      <c r="A76" s="62">
        <v>70</v>
      </c>
      <c r="B76" s="14" t="s">
        <v>176</v>
      </c>
      <c r="C76" s="62">
        <v>1</v>
      </c>
      <c r="D76" s="62">
        <v>1</v>
      </c>
      <c r="E76" s="62" t="s">
        <v>106</v>
      </c>
      <c r="F76" s="73">
        <v>224.91</v>
      </c>
      <c r="G76" s="71">
        <v>224.91</v>
      </c>
      <c r="H76" s="72"/>
      <c r="I76" s="74"/>
      <c r="J76" s="75"/>
    </row>
    <row r="77" spans="1:10" x14ac:dyDescent="0.25">
      <c r="A77" s="62">
        <v>71</v>
      </c>
      <c r="B77" s="14" t="s">
        <v>148</v>
      </c>
      <c r="C77" s="62">
        <v>1</v>
      </c>
      <c r="D77" s="62">
        <v>1</v>
      </c>
      <c r="E77" s="62" t="s">
        <v>109</v>
      </c>
      <c r="F77" s="91">
        <v>701.06</v>
      </c>
      <c r="G77" s="71">
        <v>701.06</v>
      </c>
      <c r="H77" s="72"/>
      <c r="I77" s="74"/>
      <c r="J77" s="75"/>
    </row>
    <row r="78" spans="1:10" ht="31.5" x14ac:dyDescent="0.25">
      <c r="A78" s="62">
        <v>72</v>
      </c>
      <c r="B78" s="14" t="s">
        <v>175</v>
      </c>
      <c r="C78" s="62">
        <v>1</v>
      </c>
      <c r="D78" s="62">
        <v>1</v>
      </c>
      <c r="E78" s="62" t="s">
        <v>106</v>
      </c>
      <c r="F78" s="73">
        <v>471.04</v>
      </c>
      <c r="G78" s="71">
        <v>471.04</v>
      </c>
      <c r="H78" s="72"/>
      <c r="I78" s="74"/>
      <c r="J78" s="75"/>
    </row>
    <row r="79" spans="1:10" x14ac:dyDescent="0.25">
      <c r="A79" s="62">
        <v>73</v>
      </c>
      <c r="B79" s="14" t="s">
        <v>147</v>
      </c>
      <c r="C79" s="62">
        <v>1</v>
      </c>
      <c r="D79" s="62">
        <v>1</v>
      </c>
      <c r="E79" s="62" t="s">
        <v>109</v>
      </c>
      <c r="F79" s="91">
        <v>288.89999999999998</v>
      </c>
      <c r="G79" s="71">
        <v>288.89999999999998</v>
      </c>
      <c r="H79" s="72"/>
      <c r="I79" s="74"/>
      <c r="J79" s="75"/>
    </row>
    <row r="80" spans="1:10" x14ac:dyDescent="0.25">
      <c r="A80" s="62">
        <v>74</v>
      </c>
      <c r="B80" s="14" t="s">
        <v>159</v>
      </c>
      <c r="C80" s="62">
        <v>12</v>
      </c>
      <c r="D80" s="62">
        <v>1</v>
      </c>
      <c r="E80" s="62" t="s">
        <v>109</v>
      </c>
      <c r="F80" s="73">
        <v>203.78</v>
      </c>
      <c r="G80" s="71">
        <f>F80*C80</f>
        <v>2445.36</v>
      </c>
      <c r="H80" s="72"/>
      <c r="I80" s="74"/>
      <c r="J80" s="75"/>
    </row>
    <row r="81" spans="1:10" ht="31.5" x14ac:dyDescent="0.25">
      <c r="A81" s="62">
        <v>75</v>
      </c>
      <c r="B81" s="14" t="s">
        <v>163</v>
      </c>
      <c r="C81" s="62">
        <v>1</v>
      </c>
      <c r="D81" s="62">
        <v>1</v>
      </c>
      <c r="E81" s="62" t="s">
        <v>106</v>
      </c>
      <c r="F81" s="91">
        <v>324.89999999999998</v>
      </c>
      <c r="G81" s="71">
        <v>324.89999999999998</v>
      </c>
      <c r="H81" s="72"/>
      <c r="I81" s="74"/>
      <c r="J81" s="75"/>
    </row>
    <row r="82" spans="1:10" x14ac:dyDescent="0.25">
      <c r="A82" s="62">
        <v>76</v>
      </c>
      <c r="B82" s="14" t="s">
        <v>179</v>
      </c>
      <c r="C82" s="62">
        <v>1</v>
      </c>
      <c r="D82" s="62">
        <v>1</v>
      </c>
      <c r="E82" s="62" t="s">
        <v>109</v>
      </c>
      <c r="F82" s="73">
        <v>899.9</v>
      </c>
      <c r="G82" s="71">
        <v>899.9</v>
      </c>
      <c r="H82" s="72"/>
      <c r="I82" s="74"/>
      <c r="J82" s="75"/>
    </row>
    <row r="83" spans="1:10" x14ac:dyDescent="0.25">
      <c r="A83" s="62">
        <v>77</v>
      </c>
      <c r="B83" s="14" t="s">
        <v>141</v>
      </c>
      <c r="C83" s="62">
        <v>1</v>
      </c>
      <c r="D83" s="62">
        <v>1</v>
      </c>
      <c r="E83" s="62" t="s">
        <v>109</v>
      </c>
      <c r="F83" s="91">
        <v>632.96</v>
      </c>
      <c r="G83" s="71">
        <v>632.96</v>
      </c>
      <c r="H83" s="72"/>
      <c r="I83" s="74"/>
      <c r="J83" s="75"/>
    </row>
    <row r="84" spans="1:10" ht="31.5" x14ac:dyDescent="0.25">
      <c r="A84" s="62">
        <v>78</v>
      </c>
      <c r="B84" s="14" t="s">
        <v>108</v>
      </c>
      <c r="C84" s="62">
        <v>1</v>
      </c>
      <c r="D84" s="62">
        <v>1</v>
      </c>
      <c r="E84" s="62" t="s">
        <v>109</v>
      </c>
      <c r="F84" s="91">
        <v>454.9</v>
      </c>
      <c r="G84" s="71">
        <v>454.9</v>
      </c>
      <c r="H84" s="72"/>
      <c r="I84" s="74"/>
      <c r="J84" s="75"/>
    </row>
    <row r="85" spans="1:10" x14ac:dyDescent="0.25">
      <c r="A85" s="62">
        <v>79</v>
      </c>
      <c r="B85" s="14" t="s">
        <v>167</v>
      </c>
      <c r="C85" s="62">
        <v>1</v>
      </c>
      <c r="D85" s="62">
        <v>1</v>
      </c>
      <c r="E85" s="62" t="s">
        <v>109</v>
      </c>
      <c r="F85" s="93">
        <v>815.85</v>
      </c>
      <c r="G85" s="71">
        <v>815.85</v>
      </c>
      <c r="H85" s="72"/>
      <c r="I85" s="74"/>
      <c r="J85" s="75"/>
    </row>
    <row r="86" spans="1:10" ht="31.5" x14ac:dyDescent="0.25">
      <c r="A86" s="62">
        <v>80</v>
      </c>
      <c r="B86" s="14" t="s">
        <v>166</v>
      </c>
      <c r="C86" s="62">
        <v>1</v>
      </c>
      <c r="D86" s="62">
        <v>1</v>
      </c>
      <c r="E86" s="62" t="s">
        <v>106</v>
      </c>
      <c r="F86" s="71">
        <v>549.9</v>
      </c>
      <c r="G86" s="71">
        <v>549.9</v>
      </c>
      <c r="H86" s="72"/>
      <c r="I86" s="74"/>
      <c r="J86" s="75"/>
    </row>
    <row r="87" spans="1:10" x14ac:dyDescent="0.25">
      <c r="A87" s="62">
        <v>81</v>
      </c>
      <c r="B87" s="14" t="s">
        <v>157</v>
      </c>
      <c r="C87" s="62">
        <v>1</v>
      </c>
      <c r="D87" s="62">
        <v>1</v>
      </c>
      <c r="E87" s="62" t="s">
        <v>109</v>
      </c>
      <c r="F87" s="94">
        <v>219.9</v>
      </c>
      <c r="G87" s="71">
        <v>219.9</v>
      </c>
      <c r="H87" s="72"/>
      <c r="I87" s="74"/>
      <c r="J87" s="75"/>
    </row>
    <row r="88" spans="1:10" ht="31.5" x14ac:dyDescent="0.25">
      <c r="A88" s="62">
        <v>82</v>
      </c>
      <c r="B88" s="14" t="s">
        <v>178</v>
      </c>
      <c r="C88" s="62">
        <v>3</v>
      </c>
      <c r="D88" s="62">
        <v>1</v>
      </c>
      <c r="E88" s="62" t="s">
        <v>109</v>
      </c>
      <c r="F88" s="90">
        <v>49.9</v>
      </c>
      <c r="G88" s="71">
        <f>F88*C88</f>
        <v>149.69999999999999</v>
      </c>
      <c r="H88" s="72"/>
      <c r="I88" s="74"/>
      <c r="J88" s="75"/>
    </row>
    <row r="89" spans="1:10" x14ac:dyDescent="0.25">
      <c r="A89" s="62">
        <v>83</v>
      </c>
      <c r="B89" s="14" t="s">
        <v>181</v>
      </c>
      <c r="C89" s="62">
        <v>1</v>
      </c>
      <c r="D89" s="62">
        <v>1</v>
      </c>
      <c r="E89" s="62" t="s">
        <v>109</v>
      </c>
      <c r="F89" s="90">
        <v>3248.78</v>
      </c>
      <c r="G89" s="71">
        <v>3248.78</v>
      </c>
      <c r="H89" s="72"/>
      <c r="I89" s="74"/>
      <c r="J89" s="75"/>
    </row>
    <row r="90" spans="1:10" ht="20.100000000000001" customHeight="1" x14ac:dyDescent="0.25">
      <c r="A90" s="293" t="s">
        <v>244</v>
      </c>
      <c r="B90" s="294"/>
      <c r="C90" s="294"/>
      <c r="D90" s="294"/>
      <c r="E90" s="294"/>
      <c r="F90" s="295"/>
      <c r="G90" s="76">
        <f>SUM(G7:G89)</f>
        <v>23343.41</v>
      </c>
      <c r="H90" s="74"/>
      <c r="I90" s="77"/>
    </row>
    <row r="91" spans="1:10" ht="20.100000000000001" customHeight="1" x14ac:dyDescent="0.25">
      <c r="A91" s="296" t="s">
        <v>245</v>
      </c>
      <c r="B91" s="296"/>
      <c r="C91" s="296"/>
      <c r="D91" s="296"/>
      <c r="E91" s="296"/>
      <c r="F91" s="296"/>
      <c r="G91" s="76">
        <f>80%*G90</f>
        <v>18674.727999999999</v>
      </c>
      <c r="H91" s="74"/>
      <c r="I91" s="74"/>
    </row>
    <row r="92" spans="1:10" ht="20.100000000000001" customHeight="1" x14ac:dyDescent="0.25">
      <c r="A92" s="296" t="s">
        <v>246</v>
      </c>
      <c r="B92" s="296"/>
      <c r="C92" s="296"/>
      <c r="D92" s="296"/>
      <c r="E92" s="296"/>
      <c r="F92" s="296"/>
      <c r="G92" s="76">
        <f>G91/60</f>
        <v>311.24546666666663</v>
      </c>
      <c r="H92" s="74"/>
      <c r="I92" s="74"/>
    </row>
    <row r="93" spans="1:10" ht="20.100000000000001" customHeight="1" x14ac:dyDescent="0.25">
      <c r="A93" s="297" t="s">
        <v>475</v>
      </c>
      <c r="B93" s="297"/>
      <c r="C93" s="297"/>
      <c r="D93" s="297"/>
      <c r="E93" s="297"/>
      <c r="F93" s="297"/>
      <c r="G93" s="78">
        <f>G92/7</f>
        <v>44.463638095238089</v>
      </c>
      <c r="H93" s="74"/>
      <c r="I93" s="79"/>
    </row>
    <row r="94" spans="1:10" ht="87.6" customHeight="1" x14ac:dyDescent="0.25">
      <c r="A94" s="292" t="s">
        <v>476</v>
      </c>
      <c r="B94" s="292"/>
      <c r="C94" s="292"/>
      <c r="D94" s="292"/>
      <c r="E94" s="292"/>
      <c r="F94" s="292"/>
      <c r="G94" s="292"/>
      <c r="H94" s="1"/>
      <c r="I94" s="1"/>
    </row>
  </sheetData>
  <mergeCells count="7">
    <mergeCell ref="A1:G1"/>
    <mergeCell ref="A2:G2"/>
    <mergeCell ref="A94:G94"/>
    <mergeCell ref="A90:F90"/>
    <mergeCell ref="A91:F91"/>
    <mergeCell ref="A92:F92"/>
    <mergeCell ref="A93:F93"/>
  </mergeCells>
  <printOptions horizontalCentered="1"/>
  <pageMargins left="0.25" right="0.25" top="0.75" bottom="0.75" header="0.3" footer="0.3"/>
  <pageSetup paperSize="9" scale="83" orientation="landscape" r:id="rId1"/>
  <rowBreaks count="1" manualBreakCount="1">
    <brk id="66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D29A14-5E69-4831-B2A3-994A75E2C2B3}">
  <dimension ref="A1:J214"/>
  <sheetViews>
    <sheetView topLeftCell="A148" workbookViewId="0">
      <selection activeCell="A178" sqref="A178:D178"/>
    </sheetView>
  </sheetViews>
  <sheetFormatPr defaultColWidth="8.7109375" defaultRowHeight="15.75" x14ac:dyDescent="0.25"/>
  <cols>
    <col min="1" max="1" width="8.7109375" style="1"/>
    <col min="2" max="2" width="74.42578125" style="1" customWidth="1"/>
    <col min="3" max="3" width="18" style="1" customWidth="1"/>
    <col min="4" max="4" width="14.28515625" style="1" customWidth="1"/>
    <col min="5" max="5" width="11.42578125" style="1" customWidth="1"/>
    <col min="6" max="8" width="12.42578125" style="1" customWidth="1"/>
    <col min="9" max="16384" width="8.7109375" style="1"/>
  </cols>
  <sheetData>
    <row r="1" spans="1:6" x14ac:dyDescent="0.25">
      <c r="A1" s="306" t="s">
        <v>69</v>
      </c>
      <c r="B1" s="306"/>
      <c r="C1" s="306"/>
      <c r="D1" s="306"/>
    </row>
    <row r="2" spans="1:6" x14ac:dyDescent="0.25">
      <c r="A2" s="306" t="s">
        <v>70</v>
      </c>
      <c r="B2" s="306"/>
      <c r="C2" s="306"/>
      <c r="D2" s="306"/>
    </row>
    <row r="3" spans="1:6" x14ac:dyDescent="0.25">
      <c r="A3" s="2"/>
      <c r="B3" s="2"/>
      <c r="C3" s="2"/>
      <c r="D3" s="2"/>
    </row>
    <row r="4" spans="1:6" x14ac:dyDescent="0.25">
      <c r="A4" s="307" t="s">
        <v>252</v>
      </c>
      <c r="B4" s="307"/>
      <c r="C4" s="2"/>
      <c r="D4" s="2"/>
    </row>
    <row r="5" spans="1:6" x14ac:dyDescent="0.25">
      <c r="A5" s="159" t="s">
        <v>253</v>
      </c>
      <c r="B5" s="2"/>
      <c r="C5" s="2"/>
      <c r="D5" s="2"/>
    </row>
    <row r="6" spans="1:6" x14ac:dyDescent="0.25">
      <c r="A6" s="308" t="s">
        <v>77</v>
      </c>
      <c r="B6" s="308"/>
      <c r="C6" s="308"/>
      <c r="D6" s="308"/>
    </row>
    <row r="7" spans="1:6" ht="14.45" customHeight="1" x14ac:dyDescent="0.25">
      <c r="A7" s="309" t="s">
        <v>185</v>
      </c>
      <c r="B7" s="309"/>
      <c r="C7" s="309"/>
      <c r="D7" s="309"/>
    </row>
    <row r="8" spans="1:6" ht="33" customHeight="1" x14ac:dyDescent="0.25">
      <c r="A8" s="309"/>
      <c r="B8" s="309"/>
      <c r="C8" s="309"/>
      <c r="D8" s="309"/>
    </row>
    <row r="9" spans="1:6" x14ac:dyDescent="0.25">
      <c r="A9" s="160"/>
      <c r="B9" s="160"/>
      <c r="C9" s="160"/>
      <c r="D9" s="160"/>
    </row>
    <row r="10" spans="1:6" x14ac:dyDescent="0.25">
      <c r="A10" s="310" t="s">
        <v>78</v>
      </c>
      <c r="B10" s="310"/>
      <c r="C10" s="310"/>
      <c r="D10" s="310"/>
    </row>
    <row r="11" spans="1:6" x14ac:dyDescent="0.25">
      <c r="A11" s="4"/>
      <c r="B11" s="4"/>
      <c r="C11" s="4"/>
      <c r="D11" s="160"/>
    </row>
    <row r="12" spans="1:6" x14ac:dyDescent="0.25">
      <c r="A12" s="165">
        <v>1</v>
      </c>
      <c r="B12" s="6" t="s">
        <v>79</v>
      </c>
      <c r="C12" s="298" t="s">
        <v>98</v>
      </c>
      <c r="D12" s="299"/>
    </row>
    <row r="13" spans="1:6" x14ac:dyDescent="0.25">
      <c r="A13" s="165">
        <v>2</v>
      </c>
      <c r="B13" s="6" t="s">
        <v>80</v>
      </c>
      <c r="C13" s="300" t="s">
        <v>340</v>
      </c>
      <c r="D13" s="300"/>
    </row>
    <row r="14" spans="1:6" ht="36.75" x14ac:dyDescent="0.25">
      <c r="A14" s="165">
        <v>3</v>
      </c>
      <c r="B14" s="7" t="s">
        <v>335</v>
      </c>
      <c r="C14" s="301">
        <v>1716.13</v>
      </c>
      <c r="D14" s="302"/>
      <c r="F14" s="211" t="s">
        <v>186</v>
      </c>
    </row>
    <row r="15" spans="1:6" ht="29.25" customHeight="1" x14ac:dyDescent="0.25">
      <c r="A15" s="8">
        <v>4</v>
      </c>
      <c r="B15" s="9" t="s">
        <v>82</v>
      </c>
      <c r="C15" s="303" t="s">
        <v>268</v>
      </c>
      <c r="D15" s="304"/>
    </row>
    <row r="16" spans="1:6" x14ac:dyDescent="0.25">
      <c r="A16" s="165">
        <v>5</v>
      </c>
      <c r="B16" s="6" t="s">
        <v>83</v>
      </c>
      <c r="C16" s="305"/>
      <c r="D16" s="305"/>
    </row>
    <row r="17" spans="1:7" x14ac:dyDescent="0.25">
      <c r="A17" s="165">
        <v>6</v>
      </c>
      <c r="B17" s="6" t="s">
        <v>97</v>
      </c>
      <c r="C17" s="305"/>
      <c r="D17" s="305"/>
    </row>
    <row r="18" spans="1:7" x14ac:dyDescent="0.25">
      <c r="A18" s="165">
        <v>7</v>
      </c>
      <c r="B18" s="6" t="s">
        <v>88</v>
      </c>
      <c r="C18" s="305"/>
      <c r="D18" s="305"/>
    </row>
    <row r="19" spans="1:7" x14ac:dyDescent="0.25">
      <c r="A19" s="165">
        <v>8</v>
      </c>
      <c r="B19" s="6" t="s">
        <v>87</v>
      </c>
      <c r="C19" s="317" t="s">
        <v>275</v>
      </c>
      <c r="D19" s="317"/>
    </row>
    <row r="20" spans="1:7" ht="15.75" customHeight="1" x14ac:dyDescent="0.25">
      <c r="A20" s="318" t="s">
        <v>187</v>
      </c>
      <c r="B20" s="318"/>
      <c r="C20" s="318"/>
      <c r="D20" s="318"/>
    </row>
    <row r="21" spans="1:7" x14ac:dyDescent="0.25">
      <c r="A21" s="319" t="s">
        <v>188</v>
      </c>
      <c r="B21" s="319"/>
      <c r="C21" s="319"/>
      <c r="D21" s="319"/>
    </row>
    <row r="22" spans="1:7" x14ac:dyDescent="0.25">
      <c r="A22" s="320" t="s">
        <v>332</v>
      </c>
      <c r="B22" s="320"/>
      <c r="C22" s="320"/>
      <c r="D22" s="320"/>
    </row>
    <row r="23" spans="1:7" x14ac:dyDescent="0.25">
      <c r="A23" s="321" t="s">
        <v>333</v>
      </c>
      <c r="B23" s="321"/>
      <c r="C23" s="321"/>
      <c r="D23" s="321"/>
    </row>
    <row r="24" spans="1:7" ht="15.6" customHeight="1" x14ac:dyDescent="0.25">
      <c r="A24" s="311" t="s">
        <v>334</v>
      </c>
      <c r="B24" s="311"/>
      <c r="C24" s="311"/>
      <c r="D24" s="311"/>
      <c r="E24" s="10"/>
      <c r="F24" s="10"/>
      <c r="G24" s="10"/>
    </row>
    <row r="25" spans="1:7" ht="15.6" customHeight="1" x14ac:dyDescent="0.25">
      <c r="A25" s="311" t="s">
        <v>390</v>
      </c>
      <c r="B25" s="311"/>
      <c r="C25" s="311"/>
      <c r="D25" s="311"/>
      <c r="E25" s="10"/>
      <c r="F25" s="10"/>
      <c r="G25" s="10"/>
    </row>
    <row r="26" spans="1:7" x14ac:dyDescent="0.25">
      <c r="A26" s="11"/>
      <c r="B26" s="11"/>
      <c r="C26" s="11"/>
      <c r="D26" s="11"/>
    </row>
    <row r="27" spans="1:7" x14ac:dyDescent="0.25">
      <c r="A27" s="310" t="s">
        <v>12</v>
      </c>
      <c r="B27" s="310"/>
      <c r="C27" s="310"/>
      <c r="D27" s="310"/>
    </row>
    <row r="28" spans="1:7" x14ac:dyDescent="0.25">
      <c r="A28" s="11"/>
      <c r="B28" s="11"/>
      <c r="C28" s="11"/>
      <c r="D28" s="11"/>
    </row>
    <row r="29" spans="1:7" x14ac:dyDescent="0.25">
      <c r="A29" s="169">
        <v>1</v>
      </c>
      <c r="B29" s="169" t="s">
        <v>13</v>
      </c>
      <c r="C29" s="312" t="s">
        <v>14</v>
      </c>
      <c r="D29" s="312"/>
    </row>
    <row r="30" spans="1:7" x14ac:dyDescent="0.25">
      <c r="A30" s="171" t="s">
        <v>15</v>
      </c>
      <c r="B30" s="51" t="s">
        <v>316</v>
      </c>
      <c r="C30" s="313">
        <f>C14</f>
        <v>1716.13</v>
      </c>
      <c r="D30" s="314"/>
    </row>
    <row r="31" spans="1:7" x14ac:dyDescent="0.25">
      <c r="A31" s="171" t="s">
        <v>16</v>
      </c>
      <c r="B31" s="51" t="s">
        <v>248</v>
      </c>
      <c r="C31" s="315">
        <f>C30*30%</f>
        <v>514.83900000000006</v>
      </c>
      <c r="D31" s="316"/>
    </row>
    <row r="32" spans="1:7" x14ac:dyDescent="0.25">
      <c r="A32" s="171" t="s">
        <v>17</v>
      </c>
      <c r="B32" s="51" t="s">
        <v>18</v>
      </c>
      <c r="C32" s="315"/>
      <c r="D32" s="316"/>
    </row>
    <row r="33" spans="1:7" x14ac:dyDescent="0.25">
      <c r="A33" s="171" t="s">
        <v>19</v>
      </c>
      <c r="B33" s="14" t="s">
        <v>1</v>
      </c>
      <c r="C33" s="324"/>
      <c r="D33" s="315"/>
    </row>
    <row r="34" spans="1:7" x14ac:dyDescent="0.25">
      <c r="A34" s="171" t="s">
        <v>20</v>
      </c>
      <c r="B34" s="14" t="s">
        <v>21</v>
      </c>
      <c r="C34" s="324"/>
      <c r="D34" s="315"/>
    </row>
    <row r="35" spans="1:7" x14ac:dyDescent="0.25">
      <c r="A35" s="171" t="s">
        <v>22</v>
      </c>
      <c r="B35" s="51" t="s">
        <v>24</v>
      </c>
      <c r="C35" s="325"/>
      <c r="D35" s="326"/>
    </row>
    <row r="36" spans="1:7" x14ac:dyDescent="0.25">
      <c r="A36" s="327" t="s">
        <v>2</v>
      </c>
      <c r="B36" s="327"/>
      <c r="C36" s="328">
        <f>SUM(C30:C35)</f>
        <v>2230.9690000000001</v>
      </c>
      <c r="D36" s="328"/>
    </row>
    <row r="37" spans="1:7" ht="15.75" customHeight="1" x14ac:dyDescent="0.25">
      <c r="A37" s="318" t="s">
        <v>187</v>
      </c>
      <c r="B37" s="318"/>
      <c r="C37" s="318"/>
      <c r="D37" s="318"/>
    </row>
    <row r="38" spans="1:7" ht="15.75" customHeight="1" x14ac:dyDescent="0.25">
      <c r="A38" s="322" t="s">
        <v>191</v>
      </c>
      <c r="B38" s="322"/>
      <c r="C38" s="322"/>
      <c r="D38" s="322"/>
    </row>
    <row r="39" spans="1:7" ht="15.6" customHeight="1" x14ac:dyDescent="0.25">
      <c r="A39" s="311"/>
      <c r="B39" s="311"/>
      <c r="C39" s="311"/>
      <c r="D39" s="311"/>
      <c r="E39" s="10"/>
      <c r="F39" s="10"/>
      <c r="G39" s="10"/>
    </row>
    <row r="40" spans="1:7" x14ac:dyDescent="0.25">
      <c r="A40" s="11"/>
      <c r="B40" s="11"/>
      <c r="C40" s="11"/>
      <c r="D40" s="11"/>
    </row>
    <row r="41" spans="1:7" x14ac:dyDescent="0.25">
      <c r="A41" s="323" t="s">
        <v>25</v>
      </c>
      <c r="B41" s="323"/>
      <c r="C41" s="323"/>
      <c r="D41" s="323"/>
    </row>
    <row r="42" spans="1:7" ht="15.75" customHeight="1" x14ac:dyDescent="0.25">
      <c r="A42" s="318" t="s">
        <v>187</v>
      </c>
      <c r="B42" s="318"/>
      <c r="C42" s="318"/>
      <c r="D42" s="318"/>
    </row>
    <row r="43" spans="1:7" ht="15.75" customHeight="1" x14ac:dyDescent="0.25">
      <c r="A43" s="311" t="s">
        <v>192</v>
      </c>
      <c r="B43" s="311"/>
      <c r="C43" s="311"/>
      <c r="D43" s="311"/>
    </row>
    <row r="44" spans="1:7" x14ac:dyDescent="0.25">
      <c r="A44" s="311"/>
      <c r="B44" s="311"/>
      <c r="C44" s="311"/>
      <c r="D44" s="311"/>
    </row>
    <row r="45" spans="1:7" ht="15.75" customHeight="1" x14ac:dyDescent="0.25">
      <c r="A45" s="311" t="s">
        <v>193</v>
      </c>
      <c r="B45" s="311"/>
      <c r="C45" s="311"/>
      <c r="D45" s="311"/>
    </row>
    <row r="46" spans="1:7" x14ac:dyDescent="0.25">
      <c r="A46" s="18"/>
      <c r="B46" s="11"/>
      <c r="C46" s="11"/>
      <c r="D46" s="11"/>
    </row>
    <row r="47" spans="1:7" x14ac:dyDescent="0.25">
      <c r="A47" s="331" t="s">
        <v>26</v>
      </c>
      <c r="B47" s="331"/>
      <c r="C47" s="331"/>
      <c r="D47" s="331"/>
    </row>
    <row r="48" spans="1:7" x14ac:dyDescent="0.25">
      <c r="A48" s="11"/>
      <c r="B48" s="11"/>
      <c r="C48" s="11"/>
      <c r="D48" s="11"/>
    </row>
    <row r="49" spans="1:8" x14ac:dyDescent="0.25">
      <c r="A49" s="169" t="s">
        <v>27</v>
      </c>
      <c r="B49" s="169" t="s">
        <v>28</v>
      </c>
      <c r="C49" s="169" t="s">
        <v>34</v>
      </c>
      <c r="D49" s="169" t="s">
        <v>14</v>
      </c>
    </row>
    <row r="50" spans="1:8" x14ac:dyDescent="0.25">
      <c r="A50" s="171" t="s">
        <v>15</v>
      </c>
      <c r="B50" s="14" t="s">
        <v>29</v>
      </c>
      <c r="C50" s="19">
        <f>1/12</f>
        <v>8.3333333333333329E-2</v>
      </c>
      <c r="D50" s="20">
        <f>C36*C50</f>
        <v>185.91408333333334</v>
      </c>
    </row>
    <row r="51" spans="1:8" x14ac:dyDescent="0.25">
      <c r="A51" s="171" t="s">
        <v>16</v>
      </c>
      <c r="B51" s="14" t="s">
        <v>30</v>
      </c>
      <c r="C51" s="21">
        <v>0.121</v>
      </c>
      <c r="D51" s="20">
        <f>C36*C51</f>
        <v>269.947249</v>
      </c>
    </row>
    <row r="52" spans="1:8" x14ac:dyDescent="0.25">
      <c r="A52" s="327" t="s">
        <v>6</v>
      </c>
      <c r="B52" s="327"/>
      <c r="C52" s="171"/>
      <c r="D52" s="22">
        <f>SUM(D50:D51)</f>
        <v>455.86133233333334</v>
      </c>
      <c r="H52" s="23"/>
    </row>
    <row r="53" spans="1:8" ht="15.75" customHeight="1" x14ac:dyDescent="0.25">
      <c r="A53" s="318" t="s">
        <v>187</v>
      </c>
      <c r="B53" s="318"/>
      <c r="C53" s="318"/>
      <c r="D53" s="318"/>
    </row>
    <row r="54" spans="1:8" ht="27" customHeight="1" x14ac:dyDescent="0.25">
      <c r="A54" s="322" t="s">
        <v>194</v>
      </c>
      <c r="B54" s="322"/>
      <c r="C54" s="322"/>
      <c r="D54" s="322"/>
    </row>
    <row r="55" spans="1:8" ht="32.1" customHeight="1" x14ac:dyDescent="0.25">
      <c r="A55" s="332" t="s">
        <v>195</v>
      </c>
      <c r="B55" s="332"/>
      <c r="C55" s="332"/>
      <c r="D55" s="332"/>
    </row>
    <row r="56" spans="1:8" x14ac:dyDescent="0.25">
      <c r="A56" s="11"/>
      <c r="B56" s="11"/>
      <c r="C56" s="11"/>
      <c r="D56" s="11"/>
    </row>
    <row r="57" spans="1:8" x14ac:dyDescent="0.25">
      <c r="A57" s="329" t="s">
        <v>31</v>
      </c>
      <c r="B57" s="329"/>
      <c r="C57" s="329"/>
      <c r="D57" s="329"/>
    </row>
    <row r="58" spans="1:8" x14ac:dyDescent="0.25">
      <c r="A58" s="24"/>
      <c r="B58" s="24"/>
      <c r="C58" s="24"/>
      <c r="D58" s="24"/>
    </row>
    <row r="59" spans="1:8" x14ac:dyDescent="0.25">
      <c r="A59" s="330" t="s">
        <v>196</v>
      </c>
      <c r="B59" s="330"/>
      <c r="C59" s="25">
        <f>C36+D52</f>
        <v>2686.8303323333334</v>
      </c>
      <c r="D59" s="11"/>
    </row>
    <row r="60" spans="1:8" x14ac:dyDescent="0.25">
      <c r="A60" s="169" t="s">
        <v>32</v>
      </c>
      <c r="B60" s="169" t="s">
        <v>33</v>
      </c>
      <c r="C60" s="169" t="s">
        <v>34</v>
      </c>
      <c r="D60" s="169" t="s">
        <v>14</v>
      </c>
    </row>
    <row r="61" spans="1:8" x14ac:dyDescent="0.25">
      <c r="A61" s="171" t="s">
        <v>15</v>
      </c>
      <c r="B61" s="14" t="s">
        <v>197</v>
      </c>
      <c r="C61" s="26">
        <v>0.2</v>
      </c>
      <c r="D61" s="27">
        <f>$C$59*C61</f>
        <v>537.36606646666667</v>
      </c>
    </row>
    <row r="62" spans="1:8" x14ac:dyDescent="0.25">
      <c r="A62" s="171" t="s">
        <v>16</v>
      </c>
      <c r="B62" s="14" t="s">
        <v>35</v>
      </c>
      <c r="C62" s="28">
        <v>2.5000000000000001E-2</v>
      </c>
      <c r="D62" s="27">
        <f t="shared" ref="D62:D68" si="0">$C$59*C62</f>
        <v>67.170758308333333</v>
      </c>
    </row>
    <row r="63" spans="1:8" x14ac:dyDescent="0.25">
      <c r="A63" s="171" t="s">
        <v>17</v>
      </c>
      <c r="B63" s="29" t="s">
        <v>198</v>
      </c>
      <c r="C63" s="30">
        <v>0.03</v>
      </c>
      <c r="D63" s="27">
        <f t="shared" si="0"/>
        <v>80.604909969999994</v>
      </c>
    </row>
    <row r="64" spans="1:8" x14ac:dyDescent="0.25">
      <c r="A64" s="171" t="s">
        <v>19</v>
      </c>
      <c r="B64" s="14" t="s">
        <v>36</v>
      </c>
      <c r="C64" s="28">
        <v>1.4999999999999999E-2</v>
      </c>
      <c r="D64" s="27">
        <f t="shared" si="0"/>
        <v>40.302454984999997</v>
      </c>
    </row>
    <row r="65" spans="1:8" x14ac:dyDescent="0.25">
      <c r="A65" s="171" t="s">
        <v>20</v>
      </c>
      <c r="B65" s="14" t="s">
        <v>37</v>
      </c>
      <c r="C65" s="28">
        <v>0.01</v>
      </c>
      <c r="D65" s="27">
        <f t="shared" si="0"/>
        <v>26.868303323333336</v>
      </c>
    </row>
    <row r="66" spans="1:8" x14ac:dyDescent="0.25">
      <c r="A66" s="171" t="s">
        <v>22</v>
      </c>
      <c r="B66" s="14" t="s">
        <v>3</v>
      </c>
      <c r="C66" s="28">
        <v>6.0000000000000001E-3</v>
      </c>
      <c r="D66" s="27">
        <f t="shared" si="0"/>
        <v>16.120981994000001</v>
      </c>
    </row>
    <row r="67" spans="1:8" x14ac:dyDescent="0.25">
      <c r="A67" s="171" t="s">
        <v>23</v>
      </c>
      <c r="B67" s="14" t="s">
        <v>4</v>
      </c>
      <c r="C67" s="28">
        <v>2E-3</v>
      </c>
      <c r="D67" s="27">
        <f t="shared" si="0"/>
        <v>5.3736606646666667</v>
      </c>
    </row>
    <row r="68" spans="1:8" x14ac:dyDescent="0.25">
      <c r="A68" s="171" t="s">
        <v>38</v>
      </c>
      <c r="B68" s="14" t="s">
        <v>5</v>
      </c>
      <c r="C68" s="28">
        <v>0.08</v>
      </c>
      <c r="D68" s="27">
        <f t="shared" si="0"/>
        <v>214.94642658666669</v>
      </c>
      <c r="F68" s="31"/>
    </row>
    <row r="69" spans="1:8" x14ac:dyDescent="0.25">
      <c r="A69" s="327" t="s">
        <v>39</v>
      </c>
      <c r="B69" s="327"/>
      <c r="C69" s="32">
        <f>SUM(C61:C68)</f>
        <v>0.36800000000000005</v>
      </c>
      <c r="D69" s="22">
        <f>SUM(D61:D68)</f>
        <v>988.75356229866668</v>
      </c>
    </row>
    <row r="70" spans="1:8" ht="15.75" customHeight="1" x14ac:dyDescent="0.25">
      <c r="A70" s="318" t="s">
        <v>187</v>
      </c>
      <c r="B70" s="318"/>
      <c r="C70" s="318"/>
      <c r="D70" s="318"/>
    </row>
    <row r="71" spans="1:8" x14ac:dyDescent="0.25">
      <c r="A71" s="319" t="s">
        <v>199</v>
      </c>
      <c r="B71" s="319"/>
      <c r="C71" s="319"/>
      <c r="D71" s="319"/>
    </row>
    <row r="72" spans="1:8" ht="14.45" customHeight="1" x14ac:dyDescent="0.25">
      <c r="A72" s="311" t="s">
        <v>276</v>
      </c>
      <c r="B72" s="311"/>
      <c r="C72" s="311"/>
      <c r="D72" s="311"/>
      <c r="E72" s="33"/>
      <c r="F72" s="33"/>
      <c r="G72" s="33"/>
      <c r="H72" s="33"/>
    </row>
    <row r="73" spans="1:8" x14ac:dyDescent="0.25">
      <c r="A73" s="311"/>
      <c r="B73" s="311"/>
      <c r="C73" s="311"/>
      <c r="D73" s="311"/>
    </row>
    <row r="74" spans="1:8" ht="14.45" customHeight="1" x14ac:dyDescent="0.25">
      <c r="A74" s="311" t="s">
        <v>201</v>
      </c>
      <c r="B74" s="311"/>
      <c r="C74" s="311"/>
      <c r="D74" s="311"/>
      <c r="E74" s="17"/>
      <c r="F74" s="17"/>
      <c r="G74" s="17"/>
      <c r="H74" s="17"/>
    </row>
    <row r="75" spans="1:8" ht="14.45" customHeight="1" x14ac:dyDescent="0.25">
      <c r="A75" s="311"/>
      <c r="B75" s="311"/>
      <c r="C75" s="311"/>
      <c r="D75" s="311"/>
      <c r="E75" s="17"/>
      <c r="F75" s="17"/>
      <c r="G75" s="17"/>
      <c r="H75" s="17"/>
    </row>
    <row r="76" spans="1:8" ht="14.45" customHeight="1" x14ac:dyDescent="0.25">
      <c r="A76" s="311" t="s">
        <v>202</v>
      </c>
      <c r="B76" s="311"/>
      <c r="C76" s="311"/>
      <c r="D76" s="311"/>
      <c r="E76" s="33"/>
      <c r="F76" s="33"/>
      <c r="G76" s="33"/>
      <c r="H76" s="33"/>
    </row>
    <row r="77" spans="1:8" ht="15.75" customHeight="1" x14ac:dyDescent="0.25">
      <c r="A77" s="332" t="s">
        <v>203</v>
      </c>
      <c r="B77" s="332"/>
      <c r="C77" s="332"/>
      <c r="D77" s="332"/>
      <c r="E77" s="17"/>
      <c r="F77" s="17"/>
      <c r="G77" s="17"/>
      <c r="H77" s="17"/>
    </row>
    <row r="78" spans="1:8" x14ac:dyDescent="0.25">
      <c r="A78" s="332"/>
      <c r="B78" s="332"/>
      <c r="C78" s="332"/>
      <c r="D78" s="332"/>
      <c r="E78" s="17"/>
      <c r="F78" s="17"/>
      <c r="G78" s="17"/>
      <c r="H78" s="17"/>
    </row>
    <row r="79" spans="1:8" x14ac:dyDescent="0.25">
      <c r="A79" s="320" t="s">
        <v>204</v>
      </c>
      <c r="B79" s="320"/>
      <c r="C79" s="320"/>
      <c r="D79" s="320"/>
      <c r="E79" s="17"/>
      <c r="F79" s="17"/>
      <c r="G79" s="17"/>
      <c r="H79" s="17"/>
    </row>
    <row r="80" spans="1:8" x14ac:dyDescent="0.25">
      <c r="A80" s="320" t="s">
        <v>205</v>
      </c>
      <c r="B80" s="320"/>
      <c r="C80" s="320"/>
      <c r="D80" s="320"/>
      <c r="E80" s="17"/>
      <c r="F80" s="17"/>
      <c r="G80" s="17"/>
      <c r="H80" s="17"/>
    </row>
    <row r="81" spans="1:8" ht="30.95" customHeight="1" x14ac:dyDescent="0.25">
      <c r="A81" s="333" t="s">
        <v>206</v>
      </c>
      <c r="B81" s="333"/>
      <c r="C81" s="333"/>
      <c r="D81" s="333"/>
    </row>
    <row r="82" spans="1:8" x14ac:dyDescent="0.25">
      <c r="A82" s="34"/>
      <c r="B82" s="34"/>
      <c r="C82" s="34"/>
      <c r="D82" s="34"/>
    </row>
    <row r="83" spans="1:8" x14ac:dyDescent="0.25">
      <c r="A83" s="331" t="s">
        <v>40</v>
      </c>
      <c r="B83" s="331"/>
      <c r="C83" s="331"/>
      <c r="D83" s="331"/>
    </row>
    <row r="84" spans="1:8" x14ac:dyDescent="0.25">
      <c r="A84" s="11"/>
      <c r="B84" s="11"/>
      <c r="C84" s="11"/>
      <c r="D84" s="11"/>
    </row>
    <row r="85" spans="1:8" x14ac:dyDescent="0.25">
      <c r="A85" s="169" t="s">
        <v>41</v>
      </c>
      <c r="B85" s="169" t="s">
        <v>42</v>
      </c>
      <c r="C85" s="169" t="s">
        <v>0</v>
      </c>
      <c r="D85" s="169" t="s">
        <v>14</v>
      </c>
    </row>
    <row r="86" spans="1:8" x14ac:dyDescent="0.25">
      <c r="A86" s="171" t="s">
        <v>15</v>
      </c>
      <c r="B86" s="15" t="s">
        <v>307</v>
      </c>
      <c r="C86" s="167"/>
      <c r="D86" s="162">
        <v>0</v>
      </c>
    </row>
    <row r="87" spans="1:8" x14ac:dyDescent="0.25">
      <c r="A87" s="37" t="s">
        <v>16</v>
      </c>
      <c r="B87" s="15" t="s">
        <v>308</v>
      </c>
      <c r="C87" s="163"/>
      <c r="D87" s="39"/>
    </row>
    <row r="88" spans="1:8" x14ac:dyDescent="0.25">
      <c r="A88" s="37" t="s">
        <v>17</v>
      </c>
      <c r="B88" s="15" t="s">
        <v>277</v>
      </c>
      <c r="C88" s="170"/>
      <c r="D88" s="163"/>
    </row>
    <row r="89" spans="1:8" x14ac:dyDescent="0.25">
      <c r="A89" s="37" t="s">
        <v>207</v>
      </c>
      <c r="B89" s="15" t="s">
        <v>336</v>
      </c>
      <c r="C89" s="170">
        <v>14.16</v>
      </c>
      <c r="D89" s="163">
        <f>C89*3</f>
        <v>42.480000000000004</v>
      </c>
    </row>
    <row r="90" spans="1:8" x14ac:dyDescent="0.25">
      <c r="A90" s="327" t="s">
        <v>2</v>
      </c>
      <c r="B90" s="327"/>
      <c r="C90" s="327"/>
      <c r="D90" s="168">
        <v>42.48</v>
      </c>
    </row>
    <row r="91" spans="1:8" ht="15.75" customHeight="1" x14ac:dyDescent="0.25">
      <c r="A91" s="318" t="s">
        <v>187</v>
      </c>
      <c r="B91" s="318"/>
      <c r="C91" s="318"/>
      <c r="D91" s="318"/>
    </row>
    <row r="92" spans="1:8" ht="15.75" customHeight="1" x14ac:dyDescent="0.25">
      <c r="A92" s="322" t="s">
        <v>208</v>
      </c>
      <c r="B92" s="322"/>
      <c r="C92" s="322"/>
      <c r="D92" s="322"/>
    </row>
    <row r="93" spans="1:8" ht="30.6" customHeight="1" x14ac:dyDescent="0.25">
      <c r="A93" s="311" t="s">
        <v>209</v>
      </c>
      <c r="B93" s="311"/>
      <c r="C93" s="311"/>
      <c r="D93" s="311"/>
      <c r="E93" s="17"/>
      <c r="F93" s="17"/>
      <c r="G93" s="17"/>
      <c r="H93" s="17"/>
    </row>
    <row r="94" spans="1:8" ht="24.95" customHeight="1" x14ac:dyDescent="0.25">
      <c r="A94" s="311" t="s">
        <v>337</v>
      </c>
      <c r="B94" s="311"/>
      <c r="C94" s="311"/>
      <c r="D94" s="311"/>
      <c r="E94" s="17"/>
      <c r="F94" s="17"/>
      <c r="G94" s="17"/>
      <c r="H94" s="17"/>
    </row>
    <row r="95" spans="1:8" ht="14.45" customHeight="1" x14ac:dyDescent="0.25">
      <c r="A95" s="311" t="s">
        <v>338</v>
      </c>
      <c r="B95" s="311"/>
      <c r="C95" s="311"/>
      <c r="D95" s="311"/>
      <c r="E95" s="17"/>
      <c r="F95" s="17"/>
      <c r="G95" s="17"/>
      <c r="H95" s="17"/>
    </row>
    <row r="96" spans="1:8" ht="19.5" customHeight="1" x14ac:dyDescent="0.25">
      <c r="A96" s="311" t="s">
        <v>339</v>
      </c>
      <c r="B96" s="311"/>
      <c r="C96" s="311"/>
      <c r="D96" s="311"/>
      <c r="E96" s="17"/>
      <c r="F96" s="17"/>
      <c r="G96" s="17"/>
      <c r="H96" s="17"/>
    </row>
    <row r="97" spans="1:9" x14ac:dyDescent="0.25">
      <c r="A97" s="11"/>
      <c r="B97" s="11"/>
      <c r="C97" s="11"/>
      <c r="D97" s="11"/>
    </row>
    <row r="98" spans="1:9" x14ac:dyDescent="0.25">
      <c r="A98" s="331" t="s">
        <v>43</v>
      </c>
      <c r="B98" s="331"/>
      <c r="C98" s="331"/>
      <c r="D98" s="331"/>
    </row>
    <row r="99" spans="1:9" x14ac:dyDescent="0.25">
      <c r="A99" s="11"/>
      <c r="B99" s="11"/>
      <c r="C99" s="11"/>
      <c r="D99" s="11"/>
    </row>
    <row r="100" spans="1:9" x14ac:dyDescent="0.25">
      <c r="A100" s="169">
        <v>2</v>
      </c>
      <c r="B100" s="169" t="s">
        <v>44</v>
      </c>
      <c r="C100" s="340" t="s">
        <v>14</v>
      </c>
      <c r="D100" s="340"/>
    </row>
    <row r="101" spans="1:9" x14ac:dyDescent="0.25">
      <c r="A101" s="171" t="s">
        <v>27</v>
      </c>
      <c r="B101" s="14" t="s">
        <v>28</v>
      </c>
      <c r="C101" s="341">
        <f>D52</f>
        <v>455.86133233333334</v>
      </c>
      <c r="D101" s="341"/>
    </row>
    <row r="102" spans="1:9" x14ac:dyDescent="0.25">
      <c r="A102" s="171" t="s">
        <v>32</v>
      </c>
      <c r="B102" s="14" t="s">
        <v>33</v>
      </c>
      <c r="C102" s="334">
        <f>D69</f>
        <v>988.75356229866668</v>
      </c>
      <c r="D102" s="334"/>
    </row>
    <row r="103" spans="1:9" x14ac:dyDescent="0.25">
      <c r="A103" s="171" t="s">
        <v>41</v>
      </c>
      <c r="B103" s="14" t="s">
        <v>42</v>
      </c>
      <c r="C103" s="334">
        <f>D90</f>
        <v>42.48</v>
      </c>
      <c r="D103" s="334"/>
    </row>
    <row r="104" spans="1:9" x14ac:dyDescent="0.25">
      <c r="A104" s="335" t="s">
        <v>2</v>
      </c>
      <c r="B104" s="336"/>
      <c r="C104" s="337">
        <f>SUM(C101:C103)</f>
        <v>1487.094894632</v>
      </c>
      <c r="D104" s="337"/>
      <c r="G104" s="42"/>
    </row>
    <row r="105" spans="1:9" x14ac:dyDescent="0.25">
      <c r="A105" s="11"/>
      <c r="B105" s="11"/>
      <c r="C105" s="11"/>
      <c r="D105" s="11"/>
    </row>
    <row r="106" spans="1:9" x14ac:dyDescent="0.25">
      <c r="A106" s="11"/>
      <c r="B106" s="11"/>
      <c r="C106" s="11"/>
      <c r="D106" s="11"/>
    </row>
    <row r="107" spans="1:9" x14ac:dyDescent="0.25">
      <c r="A107" s="323" t="s">
        <v>45</v>
      </c>
      <c r="B107" s="323"/>
      <c r="C107" s="323"/>
      <c r="D107" s="323"/>
    </row>
    <row r="108" spans="1:9" x14ac:dyDescent="0.25">
      <c r="A108" s="43"/>
      <c r="B108" s="43"/>
      <c r="C108" s="43"/>
      <c r="D108" s="43"/>
    </row>
    <row r="109" spans="1:9" x14ac:dyDescent="0.25">
      <c r="A109" s="338" t="s">
        <v>210</v>
      </c>
      <c r="B109" s="338"/>
      <c r="C109" s="44">
        <f>C36+C104-SUM(D61:D67)</f>
        <v>2944.2567589199998</v>
      </c>
      <c r="D109" s="17"/>
    </row>
    <row r="110" spans="1:9" x14ac:dyDescent="0.25">
      <c r="A110" s="339" t="s">
        <v>211</v>
      </c>
      <c r="B110" s="339"/>
      <c r="C110" s="44">
        <f>C36+C104</f>
        <v>3718.063894632</v>
      </c>
      <c r="D110" s="17"/>
    </row>
    <row r="111" spans="1:9" x14ac:dyDescent="0.25">
      <c r="A111" s="169">
        <v>3</v>
      </c>
      <c r="B111" s="169" t="s">
        <v>46</v>
      </c>
      <c r="C111" s="169" t="s">
        <v>71</v>
      </c>
      <c r="D111" s="169" t="s">
        <v>14</v>
      </c>
      <c r="F111" s="45"/>
      <c r="H111" s="46"/>
    </row>
    <row r="112" spans="1:9" x14ac:dyDescent="0.25">
      <c r="A112" s="171" t="s">
        <v>15</v>
      </c>
      <c r="B112" s="47" t="s">
        <v>47</v>
      </c>
      <c r="C112" s="48">
        <f>5%*1/12</f>
        <v>4.1666666666666666E-3</v>
      </c>
      <c r="D112" s="20">
        <f>C109*C112</f>
        <v>12.267736495499999</v>
      </c>
      <c r="F112" s="31"/>
      <c r="I112" s="49"/>
    </row>
    <row r="113" spans="1:8" x14ac:dyDescent="0.25">
      <c r="A113" s="171" t="s">
        <v>16</v>
      </c>
      <c r="B113" s="47" t="s">
        <v>48</v>
      </c>
      <c r="C113" s="48">
        <f>8%*C112</f>
        <v>3.3333333333333332E-4</v>
      </c>
      <c r="D113" s="20">
        <f>C109*C113</f>
        <v>0.98141891963999994</v>
      </c>
      <c r="E113" s="31"/>
    </row>
    <row r="114" spans="1:8" x14ac:dyDescent="0.25">
      <c r="A114" s="171" t="s">
        <v>17</v>
      </c>
      <c r="B114" s="47" t="s">
        <v>49</v>
      </c>
      <c r="C114" s="48">
        <v>0.02</v>
      </c>
      <c r="D114" s="20">
        <f>C114*D112</f>
        <v>0.24535472990999999</v>
      </c>
      <c r="F114" s="31"/>
    </row>
    <row r="115" spans="1:8" x14ac:dyDescent="0.25">
      <c r="A115" s="171" t="s">
        <v>19</v>
      </c>
      <c r="B115" s="47" t="s">
        <v>50</v>
      </c>
      <c r="C115" s="48">
        <f>7/30/12</f>
        <v>1.9444444444444445E-2</v>
      </c>
      <c r="D115" s="20">
        <f>C110*C115</f>
        <v>72.295686840066665</v>
      </c>
    </row>
    <row r="116" spans="1:8" ht="31.5" x14ac:dyDescent="0.25">
      <c r="A116" s="171" t="s">
        <v>20</v>
      </c>
      <c r="B116" s="47" t="s">
        <v>84</v>
      </c>
      <c r="C116" s="48">
        <f>C69*C115</f>
        <v>7.1555555555555565E-3</v>
      </c>
      <c r="D116" s="20">
        <f>C110*C116</f>
        <v>26.604812757144536</v>
      </c>
      <c r="F116" s="49"/>
    </row>
    <row r="117" spans="1:8" x14ac:dyDescent="0.25">
      <c r="A117" s="171" t="s">
        <v>22</v>
      </c>
      <c r="B117" s="47" t="s">
        <v>51</v>
      </c>
      <c r="C117" s="48">
        <v>0.02</v>
      </c>
      <c r="D117" s="20">
        <f>D115*C117</f>
        <v>1.4459137368013333</v>
      </c>
      <c r="F117" s="31"/>
    </row>
    <row r="118" spans="1:8" x14ac:dyDescent="0.25">
      <c r="A118" s="327" t="s">
        <v>2</v>
      </c>
      <c r="B118" s="327"/>
      <c r="C118" s="48"/>
      <c r="D118" s="22">
        <f>SUM(D112:D117)</f>
        <v>113.84092347906254</v>
      </c>
    </row>
    <row r="119" spans="1:8" ht="15.75" customHeight="1" x14ac:dyDescent="0.25">
      <c r="A119" s="318" t="s">
        <v>187</v>
      </c>
      <c r="B119" s="318"/>
      <c r="C119" s="318"/>
      <c r="D119" s="318"/>
    </row>
    <row r="120" spans="1:8" ht="28.5" customHeight="1" x14ac:dyDescent="0.25">
      <c r="A120" s="322" t="s">
        <v>212</v>
      </c>
      <c r="B120" s="322"/>
      <c r="C120" s="322"/>
      <c r="D120" s="322"/>
      <c r="E120" s="17"/>
      <c r="F120" s="17"/>
      <c r="G120" s="17"/>
      <c r="H120" s="17"/>
    </row>
    <row r="121" spans="1:8" ht="31.5" customHeight="1" x14ac:dyDescent="0.25">
      <c r="A121" s="311" t="s">
        <v>213</v>
      </c>
      <c r="B121" s="311"/>
      <c r="C121" s="311"/>
      <c r="D121" s="311"/>
      <c r="E121" s="17"/>
      <c r="F121" s="17"/>
      <c r="G121" s="17"/>
      <c r="H121" s="17"/>
    </row>
    <row r="122" spans="1:8" ht="41.25" customHeight="1" x14ac:dyDescent="0.25">
      <c r="A122" s="311" t="s">
        <v>214</v>
      </c>
      <c r="B122" s="311"/>
      <c r="C122" s="311"/>
      <c r="D122" s="311"/>
      <c r="E122" s="17"/>
      <c r="F122" s="17"/>
      <c r="G122" s="17"/>
      <c r="H122" s="17"/>
    </row>
    <row r="123" spans="1:8" ht="30.6" customHeight="1" x14ac:dyDescent="0.25">
      <c r="A123" s="332" t="s">
        <v>215</v>
      </c>
      <c r="B123" s="332"/>
      <c r="C123" s="332"/>
      <c r="D123" s="332"/>
    </row>
    <row r="124" spans="1:8" x14ac:dyDescent="0.25">
      <c r="A124" s="11"/>
      <c r="B124" s="11"/>
      <c r="C124" s="11"/>
      <c r="D124" s="11"/>
    </row>
    <row r="125" spans="1:8" ht="14.45" customHeight="1" x14ac:dyDescent="0.25">
      <c r="A125" s="323" t="s">
        <v>52</v>
      </c>
      <c r="B125" s="323"/>
      <c r="C125" s="323"/>
      <c r="D125" s="323"/>
    </row>
    <row r="126" spans="1:8" ht="14.45" customHeight="1" x14ac:dyDescent="0.25">
      <c r="A126" s="318" t="s">
        <v>187</v>
      </c>
      <c r="B126" s="318"/>
      <c r="C126" s="318"/>
      <c r="D126" s="318"/>
    </row>
    <row r="127" spans="1:8" ht="30.6" customHeight="1" x14ac:dyDescent="0.25">
      <c r="A127" s="342" t="s">
        <v>216</v>
      </c>
      <c r="B127" s="342"/>
      <c r="C127" s="342"/>
      <c r="D127" s="342"/>
    </row>
    <row r="128" spans="1:8" x14ac:dyDescent="0.25">
      <c r="A128" s="11"/>
      <c r="B128" s="11"/>
      <c r="C128" s="11"/>
      <c r="D128" s="11"/>
    </row>
    <row r="129" spans="1:10" x14ac:dyDescent="0.25">
      <c r="A129" s="331" t="s">
        <v>53</v>
      </c>
      <c r="B129" s="331"/>
      <c r="C129" s="331"/>
      <c r="D129" s="331"/>
    </row>
    <row r="130" spans="1:10" x14ac:dyDescent="0.25">
      <c r="A130" s="4"/>
      <c r="B130" s="4"/>
      <c r="C130" s="4"/>
      <c r="D130" s="4"/>
    </row>
    <row r="131" spans="1:10" x14ac:dyDescent="0.25">
      <c r="A131" s="343" t="s">
        <v>217</v>
      </c>
      <c r="B131" s="343"/>
      <c r="C131" s="25">
        <f>C36+C104+D118</f>
        <v>3831.9048181110625</v>
      </c>
      <c r="D131" s="11"/>
    </row>
    <row r="132" spans="1:10" x14ac:dyDescent="0.25">
      <c r="A132" s="169" t="s">
        <v>54</v>
      </c>
      <c r="B132" s="169" t="s">
        <v>55</v>
      </c>
      <c r="C132" s="169" t="s">
        <v>218</v>
      </c>
      <c r="D132" s="169" t="s">
        <v>14</v>
      </c>
    </row>
    <row r="133" spans="1:10" x14ac:dyDescent="0.25">
      <c r="A133" s="50" t="s">
        <v>15</v>
      </c>
      <c r="B133" s="51" t="s">
        <v>219</v>
      </c>
      <c r="C133" s="19">
        <f>1/12/12</f>
        <v>6.9444444444444441E-3</v>
      </c>
      <c r="D133" s="52">
        <f>$C$131*C133</f>
        <v>26.610450125771266</v>
      </c>
    </row>
    <row r="134" spans="1:10" x14ac:dyDescent="0.25">
      <c r="A134" s="50" t="s">
        <v>16</v>
      </c>
      <c r="B134" s="51" t="s">
        <v>55</v>
      </c>
      <c r="C134" s="19">
        <f>((1/30/12))</f>
        <v>2.7777777777777779E-3</v>
      </c>
      <c r="D134" s="52">
        <f t="shared" ref="D134:D139" si="1">$C$131*C134</f>
        <v>10.644180050308508</v>
      </c>
    </row>
    <row r="135" spans="1:10" x14ac:dyDescent="0.25">
      <c r="A135" s="50" t="s">
        <v>17</v>
      </c>
      <c r="B135" s="51" t="s">
        <v>220</v>
      </c>
      <c r="C135" s="19">
        <v>2.9999999999999997E-4</v>
      </c>
      <c r="D135" s="52">
        <f t="shared" si="1"/>
        <v>1.1495714454333186</v>
      </c>
    </row>
    <row r="136" spans="1:10" x14ac:dyDescent="0.25">
      <c r="A136" s="50" t="s">
        <v>19</v>
      </c>
      <c r="B136" s="51" t="s">
        <v>221</v>
      </c>
      <c r="C136" s="19">
        <v>2.0000000000000001E-4</v>
      </c>
      <c r="D136" s="52">
        <f t="shared" si="1"/>
        <v>0.76638096362221253</v>
      </c>
    </row>
    <row r="137" spans="1:10" x14ac:dyDescent="0.25">
      <c r="A137" s="50" t="s">
        <v>20</v>
      </c>
      <c r="B137" s="51" t="s">
        <v>222</v>
      </c>
      <c r="C137" s="19">
        <v>1.9699999999999999E-4</v>
      </c>
      <c r="D137" s="52">
        <f t="shared" si="1"/>
        <v>0.75488524916787925</v>
      </c>
    </row>
    <row r="138" spans="1:10" x14ac:dyDescent="0.25">
      <c r="A138" s="50" t="s">
        <v>22</v>
      </c>
      <c r="B138" s="51" t="s">
        <v>223</v>
      </c>
      <c r="C138" s="19">
        <f>(5/30)/12</f>
        <v>1.3888888888888888E-2</v>
      </c>
      <c r="D138" s="52">
        <f t="shared" si="1"/>
        <v>53.220900251542531</v>
      </c>
    </row>
    <row r="139" spans="1:10" x14ac:dyDescent="0.25">
      <c r="A139" s="50" t="s">
        <v>23</v>
      </c>
      <c r="B139" s="51" t="s">
        <v>24</v>
      </c>
      <c r="C139" s="19"/>
      <c r="D139" s="52">
        <f t="shared" si="1"/>
        <v>0</v>
      </c>
    </row>
    <row r="140" spans="1:10" x14ac:dyDescent="0.25">
      <c r="A140" s="335" t="s">
        <v>224</v>
      </c>
      <c r="B140" s="344"/>
      <c r="C140" s="336"/>
      <c r="D140" s="22">
        <f>SUM(D133:D139)</f>
        <v>93.146368085845708</v>
      </c>
    </row>
    <row r="141" spans="1:10" ht="15.75" customHeight="1" x14ac:dyDescent="0.25">
      <c r="A141" s="318" t="s">
        <v>187</v>
      </c>
      <c r="B141" s="318"/>
      <c r="C141" s="318"/>
      <c r="D141" s="318"/>
    </row>
    <row r="142" spans="1:10" ht="15.75" customHeight="1" x14ac:dyDescent="0.25">
      <c r="A142" s="311" t="s">
        <v>225</v>
      </c>
      <c r="B142" s="311"/>
      <c r="C142" s="311"/>
      <c r="D142" s="311"/>
      <c r="E142" s="53"/>
      <c r="F142" s="53"/>
      <c r="G142" s="53"/>
      <c r="H142" s="53"/>
      <c r="I142" s="53"/>
      <c r="J142" s="53"/>
    </row>
    <row r="143" spans="1:10" ht="59.45" customHeight="1" x14ac:dyDescent="0.25">
      <c r="A143" s="311" t="s">
        <v>226</v>
      </c>
      <c r="B143" s="311"/>
      <c r="C143" s="311"/>
      <c r="D143" s="311"/>
      <c r="E143" s="53"/>
      <c r="F143" s="53"/>
      <c r="G143" s="53"/>
      <c r="H143" s="53"/>
      <c r="I143" s="53"/>
      <c r="J143" s="53"/>
    </row>
    <row r="144" spans="1:10" ht="33.6" customHeight="1" x14ac:dyDescent="0.25">
      <c r="A144" s="311" t="s">
        <v>227</v>
      </c>
      <c r="B144" s="311"/>
      <c r="C144" s="311"/>
      <c r="D144" s="311"/>
      <c r="E144" s="54"/>
      <c r="F144" s="54"/>
      <c r="G144" s="54"/>
      <c r="H144" s="54"/>
      <c r="I144" s="54"/>
      <c r="J144" s="54"/>
    </row>
    <row r="145" spans="1:10" ht="30.6" customHeight="1" x14ac:dyDescent="0.25">
      <c r="A145" s="311" t="s">
        <v>228</v>
      </c>
      <c r="B145" s="311"/>
      <c r="C145" s="311"/>
      <c r="D145" s="311"/>
      <c r="E145" s="53"/>
      <c r="F145" s="53"/>
      <c r="G145" s="53"/>
      <c r="H145" s="53"/>
      <c r="I145" s="53"/>
      <c r="J145" s="53"/>
    </row>
    <row r="146" spans="1:10" ht="48.75" customHeight="1" x14ac:dyDescent="0.25">
      <c r="A146" s="311" t="s">
        <v>229</v>
      </c>
      <c r="B146" s="311"/>
      <c r="C146" s="311"/>
      <c r="D146" s="311"/>
      <c r="E146" s="54"/>
      <c r="F146" s="54"/>
      <c r="G146" s="54"/>
      <c r="H146" s="54"/>
      <c r="I146" s="54"/>
      <c r="J146" s="54"/>
    </row>
    <row r="147" spans="1:10" ht="30.6" customHeight="1" x14ac:dyDescent="0.25">
      <c r="A147" s="311" t="s">
        <v>230</v>
      </c>
      <c r="B147" s="311"/>
      <c r="C147" s="311"/>
      <c r="D147" s="311"/>
      <c r="E147" s="54"/>
      <c r="F147" s="54"/>
      <c r="G147" s="54"/>
      <c r="H147" s="54"/>
      <c r="I147" s="54"/>
      <c r="J147" s="54"/>
    </row>
    <row r="148" spans="1:10" ht="30.6" customHeight="1" x14ac:dyDescent="0.25">
      <c r="A148" s="311" t="s">
        <v>231</v>
      </c>
      <c r="B148" s="311"/>
      <c r="C148" s="311"/>
      <c r="D148" s="311"/>
      <c r="E148" s="54"/>
      <c r="F148" s="54"/>
      <c r="G148" s="54"/>
      <c r="H148" s="54"/>
      <c r="I148" s="54"/>
      <c r="J148" s="54"/>
    </row>
    <row r="149" spans="1:10" ht="30" customHeight="1" x14ac:dyDescent="0.25">
      <c r="A149" s="311" t="s">
        <v>232</v>
      </c>
      <c r="B149" s="311"/>
      <c r="C149" s="311"/>
      <c r="D149" s="311"/>
      <c r="E149" s="54"/>
      <c r="F149" s="54"/>
      <c r="G149" s="54"/>
      <c r="H149" s="54"/>
      <c r="I149" s="54"/>
      <c r="J149" s="54"/>
    </row>
    <row r="150" spans="1:10" ht="31.5" customHeight="1" x14ac:dyDescent="0.25">
      <c r="A150" s="311" t="s">
        <v>233</v>
      </c>
      <c r="B150" s="311"/>
      <c r="C150" s="311"/>
      <c r="D150" s="311"/>
    </row>
    <row r="151" spans="1:10" ht="31.5" customHeight="1" x14ac:dyDescent="0.25">
      <c r="A151" s="332" t="s">
        <v>234</v>
      </c>
      <c r="B151" s="332"/>
      <c r="C151" s="332"/>
      <c r="D151" s="332"/>
    </row>
    <row r="152" spans="1:10" ht="31.5" customHeight="1" x14ac:dyDescent="0.25">
      <c r="A152" s="166"/>
      <c r="B152" s="166"/>
      <c r="C152" s="166"/>
      <c r="D152" s="166"/>
    </row>
    <row r="153" spans="1:10" x14ac:dyDescent="0.25">
      <c r="A153" s="345" t="s">
        <v>56</v>
      </c>
      <c r="B153" s="345"/>
      <c r="C153" s="345"/>
      <c r="D153" s="345"/>
    </row>
    <row r="154" spans="1:10" x14ac:dyDescent="0.25">
      <c r="A154" s="346" t="s">
        <v>235</v>
      </c>
      <c r="B154" s="346"/>
      <c r="C154" s="161"/>
      <c r="D154" s="161"/>
    </row>
    <row r="155" spans="1:10" x14ac:dyDescent="0.25">
      <c r="A155" s="57" t="s">
        <v>57</v>
      </c>
      <c r="B155" s="57" t="s">
        <v>58</v>
      </c>
      <c r="C155" s="347" t="s">
        <v>14</v>
      </c>
      <c r="D155" s="348"/>
    </row>
    <row r="156" spans="1:10" x14ac:dyDescent="0.25">
      <c r="A156" s="58" t="s">
        <v>15</v>
      </c>
      <c r="B156" s="59" t="s">
        <v>85</v>
      </c>
      <c r="C156" s="349"/>
      <c r="D156" s="350"/>
    </row>
    <row r="157" spans="1:10" x14ac:dyDescent="0.25">
      <c r="A157" s="349" t="s">
        <v>2</v>
      </c>
      <c r="B157" s="350"/>
      <c r="C157" s="349"/>
      <c r="D157" s="350"/>
    </row>
    <row r="158" spans="1:10" x14ac:dyDescent="0.25">
      <c r="A158" s="11"/>
      <c r="B158" s="11"/>
      <c r="C158" s="11"/>
      <c r="D158" s="11"/>
    </row>
    <row r="159" spans="1:10" x14ac:dyDescent="0.25">
      <c r="A159" s="351" t="s">
        <v>59</v>
      </c>
      <c r="B159" s="351"/>
      <c r="C159" s="351"/>
      <c r="D159" s="351"/>
    </row>
    <row r="160" spans="1:10" x14ac:dyDescent="0.25">
      <c r="A160" s="18"/>
      <c r="B160" s="11"/>
      <c r="C160" s="11"/>
      <c r="D160" s="11"/>
    </row>
    <row r="161" spans="1:4" x14ac:dyDescent="0.25">
      <c r="A161" s="169">
        <v>4</v>
      </c>
      <c r="B161" s="169" t="s">
        <v>60</v>
      </c>
      <c r="C161" s="340" t="s">
        <v>14</v>
      </c>
      <c r="D161" s="340"/>
    </row>
    <row r="162" spans="1:4" x14ac:dyDescent="0.25">
      <c r="A162" s="171" t="s">
        <v>54</v>
      </c>
      <c r="B162" s="14" t="s">
        <v>86</v>
      </c>
      <c r="C162" s="334">
        <f>D140</f>
        <v>93.146368085845708</v>
      </c>
      <c r="D162" s="334"/>
    </row>
    <row r="163" spans="1:4" x14ac:dyDescent="0.25">
      <c r="A163" s="171" t="s">
        <v>57</v>
      </c>
      <c r="B163" s="14" t="s">
        <v>236</v>
      </c>
      <c r="C163" s="334">
        <f>C157</f>
        <v>0</v>
      </c>
      <c r="D163" s="334"/>
    </row>
    <row r="164" spans="1:4" x14ac:dyDescent="0.25">
      <c r="A164" s="327" t="s">
        <v>2</v>
      </c>
      <c r="B164" s="327"/>
      <c r="C164" s="337">
        <f>SUM(C162:C162)</f>
        <v>93.146368085845708</v>
      </c>
      <c r="D164" s="337"/>
    </row>
    <row r="165" spans="1:4" x14ac:dyDescent="0.25">
      <c r="A165" s="11"/>
      <c r="B165" s="11"/>
      <c r="C165" s="11"/>
      <c r="D165" s="11"/>
    </row>
    <row r="166" spans="1:4" x14ac:dyDescent="0.25">
      <c r="A166" s="11"/>
      <c r="B166" s="11"/>
      <c r="C166" s="11"/>
      <c r="D166" s="11"/>
    </row>
    <row r="167" spans="1:4" x14ac:dyDescent="0.25">
      <c r="A167" s="323" t="s">
        <v>61</v>
      </c>
      <c r="B167" s="323"/>
      <c r="C167" s="323"/>
      <c r="D167" s="323"/>
    </row>
    <row r="168" spans="1:4" x14ac:dyDescent="0.25">
      <c r="A168" s="11"/>
      <c r="B168" s="11"/>
      <c r="C168" s="11"/>
      <c r="D168" s="11"/>
    </row>
    <row r="169" spans="1:4" x14ac:dyDescent="0.25">
      <c r="A169" s="169">
        <v>5</v>
      </c>
      <c r="B169" s="169" t="s">
        <v>7</v>
      </c>
      <c r="C169" s="340" t="s">
        <v>14</v>
      </c>
      <c r="D169" s="340"/>
    </row>
    <row r="170" spans="1:4" x14ac:dyDescent="0.25">
      <c r="A170" s="37" t="s">
        <v>15</v>
      </c>
      <c r="B170" s="51" t="s">
        <v>371</v>
      </c>
      <c r="C170" s="352">
        <v>45.81</v>
      </c>
      <c r="D170" s="353"/>
    </row>
    <row r="171" spans="1:4" x14ac:dyDescent="0.25">
      <c r="A171" s="37" t="s">
        <v>16</v>
      </c>
      <c r="B171" s="51" t="s">
        <v>62</v>
      </c>
      <c r="C171" s="352">
        <v>0</v>
      </c>
      <c r="D171" s="353"/>
    </row>
    <row r="172" spans="1:4" x14ac:dyDescent="0.25">
      <c r="A172" s="37" t="s">
        <v>17</v>
      </c>
      <c r="B172" s="51" t="s">
        <v>249</v>
      </c>
      <c r="C172" s="352">
        <f>Equipamentos!G93</f>
        <v>44.463638095238089</v>
      </c>
      <c r="D172" s="353"/>
    </row>
    <row r="173" spans="1:4" x14ac:dyDescent="0.25">
      <c r="A173" s="37" t="s">
        <v>19</v>
      </c>
      <c r="B173" s="51" t="s">
        <v>458</v>
      </c>
      <c r="C173" s="352">
        <v>13.2</v>
      </c>
      <c r="D173" s="353"/>
    </row>
    <row r="174" spans="1:4" x14ac:dyDescent="0.25">
      <c r="A174" s="335" t="s">
        <v>39</v>
      </c>
      <c r="B174" s="354"/>
      <c r="C174" s="355">
        <f>SUM(C170:C173)</f>
        <v>103.47363809523809</v>
      </c>
      <c r="D174" s="355"/>
    </row>
    <row r="175" spans="1:4" ht="15.75" customHeight="1" x14ac:dyDescent="0.25">
      <c r="A175" s="318" t="s">
        <v>187</v>
      </c>
      <c r="B175" s="318"/>
      <c r="C175" s="318"/>
      <c r="D175" s="318"/>
    </row>
    <row r="176" spans="1:4" ht="32.1" customHeight="1" x14ac:dyDescent="0.25">
      <c r="A176" s="311" t="s">
        <v>300</v>
      </c>
      <c r="B176" s="311"/>
      <c r="C176" s="311"/>
      <c r="D176" s="311"/>
    </row>
    <row r="177" spans="1:10" x14ac:dyDescent="0.25">
      <c r="A177" s="311" t="s">
        <v>469</v>
      </c>
      <c r="B177" s="311"/>
      <c r="C177" s="311"/>
      <c r="D177" s="311"/>
      <c r="E177" s="53"/>
      <c r="F177" s="53"/>
      <c r="G177" s="53"/>
      <c r="H177" s="53"/>
      <c r="I177" s="53"/>
      <c r="J177" s="53"/>
    </row>
    <row r="178" spans="1:10" ht="30.6" customHeight="1" x14ac:dyDescent="0.25">
      <c r="A178" s="311" t="s">
        <v>238</v>
      </c>
      <c r="B178" s="311"/>
      <c r="C178" s="311"/>
      <c r="D178" s="311"/>
      <c r="E178" s="60"/>
      <c r="F178" s="60"/>
      <c r="G178" s="60"/>
      <c r="H178" s="60"/>
      <c r="I178" s="60"/>
      <c r="J178" s="60"/>
    </row>
    <row r="179" spans="1:10" ht="31.5" customHeight="1" x14ac:dyDescent="0.25">
      <c r="A179" s="311" t="s">
        <v>239</v>
      </c>
      <c r="B179" s="311"/>
      <c r="C179" s="311"/>
      <c r="D179" s="311"/>
      <c r="E179" s="53"/>
      <c r="F179" s="53"/>
      <c r="G179" s="53"/>
      <c r="H179" s="53"/>
      <c r="I179" s="53"/>
      <c r="J179" s="53"/>
    </row>
    <row r="180" spans="1:10" x14ac:dyDescent="0.25">
      <c r="A180" s="11"/>
      <c r="B180" s="11"/>
      <c r="C180" s="11"/>
      <c r="D180" s="11"/>
    </row>
    <row r="181" spans="1:10" x14ac:dyDescent="0.25">
      <c r="A181" s="323" t="s">
        <v>63</v>
      </c>
      <c r="B181" s="323"/>
      <c r="C181" s="323"/>
      <c r="D181" s="323"/>
    </row>
    <row r="182" spans="1:10" x14ac:dyDescent="0.25">
      <c r="A182" s="43"/>
      <c r="B182" s="43"/>
      <c r="C182" s="43"/>
      <c r="D182" s="43"/>
    </row>
    <row r="183" spans="1:10" x14ac:dyDescent="0.25">
      <c r="A183" s="43"/>
      <c r="B183" s="330" t="s">
        <v>240</v>
      </c>
      <c r="C183" s="330"/>
      <c r="D183" s="25">
        <f>C36+C104+D118+C164+C174</f>
        <v>4028.5248242921461</v>
      </c>
    </row>
    <row r="184" spans="1:10" x14ac:dyDescent="0.25">
      <c r="A184" s="43"/>
      <c r="B184" s="330" t="s">
        <v>241</v>
      </c>
      <c r="C184" s="330"/>
      <c r="D184" s="25">
        <f>D183+D187</f>
        <v>4028.5248242921461</v>
      </c>
    </row>
    <row r="185" spans="1:10" x14ac:dyDescent="0.25">
      <c r="A185" s="43"/>
      <c r="B185" s="356" t="s">
        <v>242</v>
      </c>
      <c r="C185" s="356"/>
      <c r="D185" s="25">
        <f>(D184+D188)/(1-C189)</f>
        <v>4028.5248242921461</v>
      </c>
    </row>
    <row r="186" spans="1:10" ht="14.45" customHeight="1" x14ac:dyDescent="0.25">
      <c r="A186" s="169">
        <v>6</v>
      </c>
      <c r="B186" s="169" t="s">
        <v>8</v>
      </c>
      <c r="C186" s="169" t="s">
        <v>34</v>
      </c>
      <c r="D186" s="169" t="s">
        <v>14</v>
      </c>
      <c r="E186" s="1" t="s">
        <v>353</v>
      </c>
    </row>
    <row r="187" spans="1:10" x14ac:dyDescent="0.25">
      <c r="A187" s="171" t="s">
        <v>15</v>
      </c>
      <c r="B187" s="14" t="s">
        <v>9</v>
      </c>
      <c r="C187" s="48">
        <v>0</v>
      </c>
      <c r="D187" s="61">
        <f>D183*C187</f>
        <v>0</v>
      </c>
    </row>
    <row r="188" spans="1:10" x14ac:dyDescent="0.25">
      <c r="A188" s="171" t="s">
        <v>16</v>
      </c>
      <c r="B188" s="14" t="s">
        <v>250</v>
      </c>
      <c r="C188" s="48">
        <v>0</v>
      </c>
      <c r="D188" s="61">
        <f>D184*C188</f>
        <v>0</v>
      </c>
    </row>
    <row r="189" spans="1:10" x14ac:dyDescent="0.25">
      <c r="A189" s="171" t="s">
        <v>17</v>
      </c>
      <c r="B189" s="14" t="s">
        <v>10</v>
      </c>
      <c r="C189" s="48">
        <v>0</v>
      </c>
      <c r="D189" s="61"/>
    </row>
    <row r="190" spans="1:10" x14ac:dyDescent="0.25">
      <c r="A190" s="171"/>
      <c r="B190" s="14" t="s">
        <v>75</v>
      </c>
      <c r="C190" s="48">
        <v>0</v>
      </c>
      <c r="D190" s="61">
        <f>D185*C190</f>
        <v>0</v>
      </c>
    </row>
    <row r="191" spans="1:10" x14ac:dyDescent="0.25">
      <c r="A191" s="171"/>
      <c r="B191" s="14" t="s">
        <v>76</v>
      </c>
      <c r="C191" s="48">
        <v>0</v>
      </c>
      <c r="D191" s="61">
        <f>D185*C191</f>
        <v>0</v>
      </c>
    </row>
    <row r="192" spans="1:10" x14ac:dyDescent="0.25">
      <c r="A192" s="171"/>
      <c r="B192" s="14" t="s">
        <v>73</v>
      </c>
      <c r="C192" s="48"/>
      <c r="D192" s="61">
        <f>D185*C192</f>
        <v>0</v>
      </c>
    </row>
    <row r="193" spans="1:10" x14ac:dyDescent="0.25">
      <c r="A193" s="171"/>
      <c r="B193" s="14" t="s">
        <v>74</v>
      </c>
      <c r="C193" s="48">
        <v>0</v>
      </c>
      <c r="D193" s="61">
        <f>D185*C193</f>
        <v>0</v>
      </c>
    </row>
    <row r="194" spans="1:10" ht="19.5" customHeight="1" x14ac:dyDescent="0.25">
      <c r="A194" s="171"/>
      <c r="B194" s="14" t="s">
        <v>243</v>
      </c>
      <c r="C194" s="48"/>
      <c r="D194" s="61"/>
    </row>
    <row r="195" spans="1:10" x14ac:dyDescent="0.25">
      <c r="A195" s="357" t="s">
        <v>6</v>
      </c>
      <c r="B195" s="357"/>
      <c r="C195" s="48"/>
      <c r="D195" s="61">
        <f>SUM(D187:D194)</f>
        <v>0</v>
      </c>
    </row>
    <row r="196" spans="1:10" x14ac:dyDescent="0.25">
      <c r="A196" s="358" t="s">
        <v>187</v>
      </c>
      <c r="B196" s="359"/>
      <c r="C196" s="359"/>
      <c r="D196" s="359"/>
    </row>
    <row r="197" spans="1:10" ht="21" customHeight="1" x14ac:dyDescent="0.25">
      <c r="A197" s="311" t="s">
        <v>297</v>
      </c>
      <c r="B197" s="311"/>
      <c r="C197" s="311"/>
      <c r="D197" s="311"/>
      <c r="E197" s="54"/>
      <c r="F197" s="54"/>
      <c r="G197" s="54"/>
      <c r="H197" s="54"/>
      <c r="I197" s="54"/>
      <c r="J197" s="54"/>
    </row>
    <row r="198" spans="1:10" x14ac:dyDescent="0.25">
      <c r="A198" s="320" t="s">
        <v>251</v>
      </c>
      <c r="B198" s="320"/>
      <c r="C198" s="320"/>
      <c r="D198" s="320"/>
      <c r="E198" s="17"/>
      <c r="F198" s="17"/>
      <c r="G198" s="17"/>
      <c r="H198" s="17"/>
    </row>
    <row r="199" spans="1:10" x14ac:dyDescent="0.25">
      <c r="A199" s="164"/>
      <c r="B199" s="164"/>
      <c r="C199" s="164"/>
      <c r="D199" s="164"/>
      <c r="E199" s="17"/>
      <c r="F199" s="17"/>
      <c r="G199" s="17"/>
      <c r="H199" s="17"/>
    </row>
    <row r="200" spans="1:10" x14ac:dyDescent="0.25">
      <c r="A200" s="11"/>
      <c r="B200" s="11"/>
      <c r="C200" s="11"/>
      <c r="D200" s="11"/>
    </row>
    <row r="201" spans="1:10" x14ac:dyDescent="0.25">
      <c r="A201" s="323" t="s">
        <v>64</v>
      </c>
      <c r="B201" s="323"/>
      <c r="C201" s="323"/>
      <c r="D201" s="323"/>
    </row>
    <row r="202" spans="1:10" x14ac:dyDescent="0.25">
      <c r="A202" s="11"/>
      <c r="B202" s="11"/>
      <c r="C202" s="11"/>
      <c r="D202" s="11"/>
    </row>
    <row r="203" spans="1:10" x14ac:dyDescent="0.25">
      <c r="A203" s="169"/>
      <c r="B203" s="169" t="s">
        <v>65</v>
      </c>
      <c r="C203" s="340" t="s">
        <v>14</v>
      </c>
      <c r="D203" s="340"/>
    </row>
    <row r="204" spans="1:10" x14ac:dyDescent="0.25">
      <c r="A204" s="165" t="s">
        <v>15</v>
      </c>
      <c r="B204" s="14" t="s">
        <v>12</v>
      </c>
      <c r="C204" s="334">
        <f>C36</f>
        <v>2230.9690000000001</v>
      </c>
      <c r="D204" s="334"/>
    </row>
    <row r="205" spans="1:10" x14ac:dyDescent="0.25">
      <c r="A205" s="165" t="s">
        <v>16</v>
      </c>
      <c r="B205" s="14" t="s">
        <v>25</v>
      </c>
      <c r="C205" s="334">
        <f>C104</f>
        <v>1487.094894632</v>
      </c>
      <c r="D205" s="334"/>
    </row>
    <row r="206" spans="1:10" x14ac:dyDescent="0.25">
      <c r="A206" s="165" t="s">
        <v>17</v>
      </c>
      <c r="B206" s="14" t="s">
        <v>45</v>
      </c>
      <c r="C206" s="334">
        <f>D118</f>
        <v>113.84092347906254</v>
      </c>
      <c r="D206" s="334"/>
    </row>
    <row r="207" spans="1:10" x14ac:dyDescent="0.25">
      <c r="A207" s="165" t="s">
        <v>19</v>
      </c>
      <c r="B207" s="14" t="s">
        <v>52</v>
      </c>
      <c r="C207" s="334">
        <f>C164</f>
        <v>93.146368085845708</v>
      </c>
      <c r="D207" s="334"/>
    </row>
    <row r="208" spans="1:10" ht="14.45" customHeight="1" x14ac:dyDescent="0.25">
      <c r="A208" s="165" t="s">
        <v>20</v>
      </c>
      <c r="B208" s="14" t="s">
        <v>61</v>
      </c>
      <c r="C208" s="334">
        <f>C174</f>
        <v>103.47363809523809</v>
      </c>
      <c r="D208" s="334"/>
    </row>
    <row r="209" spans="1:4" x14ac:dyDescent="0.25">
      <c r="A209" s="335" t="s">
        <v>66</v>
      </c>
      <c r="B209" s="336"/>
      <c r="C209" s="337">
        <f>SUM(C204:C208)</f>
        <v>4028.5248242921461</v>
      </c>
      <c r="D209" s="337"/>
    </row>
    <row r="210" spans="1:4" ht="14.45" customHeight="1" x14ac:dyDescent="0.25">
      <c r="A210" s="165" t="s">
        <v>22</v>
      </c>
      <c r="B210" s="14" t="s">
        <v>67</v>
      </c>
      <c r="C210" s="334">
        <f>D187</f>
        <v>0</v>
      </c>
      <c r="D210" s="334"/>
    </row>
    <row r="211" spans="1:4" ht="19.5" x14ac:dyDescent="0.25">
      <c r="A211" s="361" t="s">
        <v>68</v>
      </c>
      <c r="B211" s="362"/>
      <c r="C211" s="363">
        <f>C209+C210</f>
        <v>4028.5248242921461</v>
      </c>
      <c r="D211" s="363"/>
    </row>
    <row r="212" spans="1:4" ht="14.45" customHeight="1" x14ac:dyDescent="0.25">
      <c r="A212" s="335" t="s">
        <v>95</v>
      </c>
      <c r="B212" s="336"/>
      <c r="C212" s="360">
        <v>1</v>
      </c>
      <c r="D212" s="360"/>
    </row>
    <row r="213" spans="1:4" ht="14.45" customHeight="1" x14ac:dyDescent="0.25">
      <c r="A213" s="335" t="s">
        <v>96</v>
      </c>
      <c r="B213" s="336"/>
      <c r="C213" s="337">
        <f>C211*C212</f>
        <v>4028.5248242921461</v>
      </c>
      <c r="D213" s="337"/>
    </row>
    <row r="214" spans="1:4" x14ac:dyDescent="0.25">
      <c r="A214" s="335" t="s">
        <v>92</v>
      </c>
      <c r="B214" s="336"/>
      <c r="C214" s="337">
        <f>C213*12</f>
        <v>48342.297891505754</v>
      </c>
      <c r="D214" s="337"/>
    </row>
  </sheetData>
  <mergeCells count="146">
    <mergeCell ref="A212:B212"/>
    <mergeCell ref="C212:D212"/>
    <mergeCell ref="A213:B213"/>
    <mergeCell ref="C213:D213"/>
    <mergeCell ref="A214:B214"/>
    <mergeCell ref="C214:D214"/>
    <mergeCell ref="C207:D207"/>
    <mergeCell ref="C208:D208"/>
    <mergeCell ref="A209:B209"/>
    <mergeCell ref="C209:D209"/>
    <mergeCell ref="C210:D210"/>
    <mergeCell ref="A211:B211"/>
    <mergeCell ref="C211:D211"/>
    <mergeCell ref="A198:D198"/>
    <mergeCell ref="A201:D201"/>
    <mergeCell ref="C203:D203"/>
    <mergeCell ref="C204:D204"/>
    <mergeCell ref="C205:D205"/>
    <mergeCell ref="C206:D206"/>
    <mergeCell ref="B183:C183"/>
    <mergeCell ref="B184:C184"/>
    <mergeCell ref="B185:C185"/>
    <mergeCell ref="A195:B195"/>
    <mergeCell ref="A196:D196"/>
    <mergeCell ref="A197:D197"/>
    <mergeCell ref="A175:D175"/>
    <mergeCell ref="A176:D176"/>
    <mergeCell ref="A177:D177"/>
    <mergeCell ref="A178:D178"/>
    <mergeCell ref="A179:D179"/>
    <mergeCell ref="A181:D181"/>
    <mergeCell ref="C169:D169"/>
    <mergeCell ref="C170:D170"/>
    <mergeCell ref="C171:D171"/>
    <mergeCell ref="C172:D172"/>
    <mergeCell ref="C173:D173"/>
    <mergeCell ref="A174:B174"/>
    <mergeCell ref="C174:D174"/>
    <mergeCell ref="C161:D161"/>
    <mergeCell ref="C162:D162"/>
    <mergeCell ref="C163:D163"/>
    <mergeCell ref="A164:B164"/>
    <mergeCell ref="C164:D164"/>
    <mergeCell ref="A167:D167"/>
    <mergeCell ref="A154:B154"/>
    <mergeCell ref="C155:D155"/>
    <mergeCell ref="C156:D156"/>
    <mergeCell ref="A157:B157"/>
    <mergeCell ref="C157:D157"/>
    <mergeCell ref="A159:D159"/>
    <mergeCell ref="A147:D147"/>
    <mergeCell ref="A148:D148"/>
    <mergeCell ref="A149:D149"/>
    <mergeCell ref="A150:D150"/>
    <mergeCell ref="A151:D151"/>
    <mergeCell ref="A153:D153"/>
    <mergeCell ref="A141:D141"/>
    <mergeCell ref="A142:D142"/>
    <mergeCell ref="A143:D143"/>
    <mergeCell ref="A144:D144"/>
    <mergeCell ref="A145:D145"/>
    <mergeCell ref="A146:D146"/>
    <mergeCell ref="A125:D125"/>
    <mergeCell ref="A126:D126"/>
    <mergeCell ref="A127:D127"/>
    <mergeCell ref="A129:D129"/>
    <mergeCell ref="A131:B131"/>
    <mergeCell ref="A140:C140"/>
    <mergeCell ref="A118:B118"/>
    <mergeCell ref="A119:D119"/>
    <mergeCell ref="A120:D120"/>
    <mergeCell ref="A121:D121"/>
    <mergeCell ref="A122:D122"/>
    <mergeCell ref="A123:D123"/>
    <mergeCell ref="C103:D103"/>
    <mergeCell ref="A104:B104"/>
    <mergeCell ref="C104:D104"/>
    <mergeCell ref="A107:D107"/>
    <mergeCell ref="A109:B109"/>
    <mergeCell ref="A110:B110"/>
    <mergeCell ref="A95:D95"/>
    <mergeCell ref="A96:D96"/>
    <mergeCell ref="A98:D98"/>
    <mergeCell ref="C100:D100"/>
    <mergeCell ref="C101:D101"/>
    <mergeCell ref="C102:D102"/>
    <mergeCell ref="A83:D83"/>
    <mergeCell ref="A90:C90"/>
    <mergeCell ref="A91:D91"/>
    <mergeCell ref="A92:D92"/>
    <mergeCell ref="A93:D93"/>
    <mergeCell ref="A94:D94"/>
    <mergeCell ref="A74:D75"/>
    <mergeCell ref="A76:D76"/>
    <mergeCell ref="A77:D78"/>
    <mergeCell ref="A79:D79"/>
    <mergeCell ref="A80:D80"/>
    <mergeCell ref="A81:D81"/>
    <mergeCell ref="A57:D57"/>
    <mergeCell ref="A59:B59"/>
    <mergeCell ref="A69:B69"/>
    <mergeCell ref="A70:D70"/>
    <mergeCell ref="A71:D71"/>
    <mergeCell ref="A72:D73"/>
    <mergeCell ref="A45:D45"/>
    <mergeCell ref="A47:D47"/>
    <mergeCell ref="A52:B52"/>
    <mergeCell ref="A53:D53"/>
    <mergeCell ref="A54:D54"/>
    <mergeCell ref="A55:D55"/>
    <mergeCell ref="A37:D37"/>
    <mergeCell ref="A38:D38"/>
    <mergeCell ref="A39:D39"/>
    <mergeCell ref="A41:D41"/>
    <mergeCell ref="A42:D42"/>
    <mergeCell ref="A43:D44"/>
    <mergeCell ref="C32:D32"/>
    <mergeCell ref="C33:D33"/>
    <mergeCell ref="C34:D34"/>
    <mergeCell ref="C35:D35"/>
    <mergeCell ref="A36:B36"/>
    <mergeCell ref="C36:D36"/>
    <mergeCell ref="A24:D24"/>
    <mergeCell ref="A25:D25"/>
    <mergeCell ref="A27:D27"/>
    <mergeCell ref="C29:D29"/>
    <mergeCell ref="C30:D30"/>
    <mergeCell ref="C31:D31"/>
    <mergeCell ref="C18:D18"/>
    <mergeCell ref="C19:D19"/>
    <mergeCell ref="A20:D20"/>
    <mergeCell ref="A21:D21"/>
    <mergeCell ref="A22:D22"/>
    <mergeCell ref="A23:D23"/>
    <mergeCell ref="C12:D12"/>
    <mergeCell ref="C13:D13"/>
    <mergeCell ref="C14:D14"/>
    <mergeCell ref="C15:D15"/>
    <mergeCell ref="C16:D16"/>
    <mergeCell ref="C17:D17"/>
    <mergeCell ref="A1:D1"/>
    <mergeCell ref="A2:D2"/>
    <mergeCell ref="A4:B4"/>
    <mergeCell ref="A6:D6"/>
    <mergeCell ref="A7:D8"/>
    <mergeCell ref="A10:D10"/>
  </mergeCells>
  <pageMargins left="0.25" right="0.25" top="0.75" bottom="0.75" header="0.3" footer="0.3"/>
  <pageSetup paperSize="9" orientation="landscape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C3B48D-D8C7-4B38-BB00-64A70814B333}">
  <dimension ref="A1:J214"/>
  <sheetViews>
    <sheetView topLeftCell="A202" workbookViewId="0">
      <selection activeCell="A178" sqref="A178:D178"/>
    </sheetView>
  </sheetViews>
  <sheetFormatPr defaultColWidth="8.7109375" defaultRowHeight="15.75" x14ac:dyDescent="0.25"/>
  <cols>
    <col min="1" max="1" width="8.7109375" style="1"/>
    <col min="2" max="2" width="74.42578125" style="1" customWidth="1"/>
    <col min="3" max="3" width="18" style="1" customWidth="1"/>
    <col min="4" max="4" width="14.28515625" style="1" customWidth="1"/>
    <col min="5" max="5" width="9.140625" style="1" customWidth="1"/>
    <col min="6" max="6" width="15.7109375" style="1" customWidth="1"/>
    <col min="7" max="8" width="12.42578125" style="1" customWidth="1"/>
    <col min="9" max="16384" width="8.7109375" style="1"/>
  </cols>
  <sheetData>
    <row r="1" spans="1:6" x14ac:dyDescent="0.25">
      <c r="A1" s="306" t="s">
        <v>69</v>
      </c>
      <c r="B1" s="306"/>
      <c r="C1" s="306"/>
      <c r="D1" s="306"/>
    </row>
    <row r="2" spans="1:6" x14ac:dyDescent="0.25">
      <c r="A2" s="306" t="s">
        <v>70</v>
      </c>
      <c r="B2" s="306"/>
      <c r="C2" s="306"/>
      <c r="D2" s="306"/>
    </row>
    <row r="3" spans="1:6" x14ac:dyDescent="0.25">
      <c r="A3" s="2"/>
      <c r="B3" s="2"/>
      <c r="C3" s="2"/>
      <c r="D3" s="2"/>
    </row>
    <row r="4" spans="1:6" x14ac:dyDescent="0.25">
      <c r="A4" s="307" t="s">
        <v>252</v>
      </c>
      <c r="B4" s="307"/>
      <c r="C4" s="2"/>
      <c r="D4" s="2"/>
    </row>
    <row r="5" spans="1:6" x14ac:dyDescent="0.25">
      <c r="A5" s="159" t="s">
        <v>253</v>
      </c>
      <c r="B5" s="2"/>
      <c r="C5" s="2"/>
      <c r="D5" s="2"/>
    </row>
    <row r="6" spans="1:6" x14ac:dyDescent="0.25">
      <c r="A6" s="308" t="s">
        <v>77</v>
      </c>
      <c r="B6" s="308"/>
      <c r="C6" s="308"/>
      <c r="D6" s="308"/>
    </row>
    <row r="7" spans="1:6" ht="14.45" customHeight="1" x14ac:dyDescent="0.25">
      <c r="A7" s="309" t="s">
        <v>185</v>
      </c>
      <c r="B7" s="309"/>
      <c r="C7" s="309"/>
      <c r="D7" s="309"/>
    </row>
    <row r="8" spans="1:6" ht="33" customHeight="1" x14ac:dyDescent="0.25">
      <c r="A8" s="309"/>
      <c r="B8" s="309"/>
      <c r="C8" s="309"/>
      <c r="D8" s="309"/>
    </row>
    <row r="9" spans="1:6" x14ac:dyDescent="0.25">
      <c r="A9" s="160"/>
      <c r="B9" s="160"/>
      <c r="C9" s="160"/>
      <c r="D9" s="160"/>
    </row>
    <row r="10" spans="1:6" x14ac:dyDescent="0.25">
      <c r="A10" s="310" t="s">
        <v>78</v>
      </c>
      <c r="B10" s="310"/>
      <c r="C10" s="310"/>
      <c r="D10" s="310"/>
    </row>
    <row r="11" spans="1:6" x14ac:dyDescent="0.25">
      <c r="A11" s="4"/>
      <c r="B11" s="4"/>
      <c r="C11" s="4"/>
      <c r="D11" s="160"/>
    </row>
    <row r="12" spans="1:6" x14ac:dyDescent="0.25">
      <c r="A12" s="165">
        <v>1</v>
      </c>
      <c r="B12" s="6" t="s">
        <v>79</v>
      </c>
      <c r="C12" s="298" t="s">
        <v>98</v>
      </c>
      <c r="D12" s="299"/>
    </row>
    <row r="13" spans="1:6" x14ac:dyDescent="0.25">
      <c r="A13" s="165">
        <v>2</v>
      </c>
      <c r="B13" s="6" t="s">
        <v>80</v>
      </c>
      <c r="C13" s="300" t="s">
        <v>341</v>
      </c>
      <c r="D13" s="300"/>
    </row>
    <row r="14" spans="1:6" ht="35.25" customHeight="1" x14ac:dyDescent="0.25">
      <c r="A14" s="165">
        <v>3</v>
      </c>
      <c r="B14" s="7" t="s">
        <v>335</v>
      </c>
      <c r="C14" s="301">
        <v>1716.13</v>
      </c>
      <c r="D14" s="302"/>
      <c r="F14" s="211" t="s">
        <v>186</v>
      </c>
    </row>
    <row r="15" spans="1:6" ht="29.25" customHeight="1" x14ac:dyDescent="0.25">
      <c r="A15" s="8">
        <v>4</v>
      </c>
      <c r="B15" s="9" t="s">
        <v>82</v>
      </c>
      <c r="C15" s="303" t="s">
        <v>267</v>
      </c>
      <c r="D15" s="304"/>
    </row>
    <row r="16" spans="1:6" x14ac:dyDescent="0.25">
      <c r="A16" s="165">
        <v>5</v>
      </c>
      <c r="B16" s="6" t="s">
        <v>83</v>
      </c>
      <c r="C16" s="305"/>
      <c r="D16" s="305"/>
    </row>
    <row r="17" spans="1:7" x14ac:dyDescent="0.25">
      <c r="A17" s="165">
        <v>6</v>
      </c>
      <c r="B17" s="6" t="s">
        <v>97</v>
      </c>
      <c r="C17" s="305"/>
      <c r="D17" s="305"/>
    </row>
    <row r="18" spans="1:7" x14ac:dyDescent="0.25">
      <c r="A18" s="165">
        <v>7</v>
      </c>
      <c r="B18" s="6" t="s">
        <v>88</v>
      </c>
      <c r="C18" s="305"/>
      <c r="D18" s="305"/>
    </row>
    <row r="19" spans="1:7" x14ac:dyDescent="0.25">
      <c r="A19" s="165">
        <v>8</v>
      </c>
      <c r="B19" s="6" t="s">
        <v>87</v>
      </c>
      <c r="C19" s="317" t="s">
        <v>275</v>
      </c>
      <c r="D19" s="317"/>
    </row>
    <row r="20" spans="1:7" ht="15.75" customHeight="1" x14ac:dyDescent="0.25">
      <c r="A20" s="318" t="s">
        <v>187</v>
      </c>
      <c r="B20" s="318"/>
      <c r="C20" s="318"/>
      <c r="D20" s="318"/>
    </row>
    <row r="21" spans="1:7" x14ac:dyDescent="0.25">
      <c r="A21" s="319" t="s">
        <v>188</v>
      </c>
      <c r="B21" s="319"/>
      <c r="C21" s="319"/>
      <c r="D21" s="319"/>
    </row>
    <row r="22" spans="1:7" x14ac:dyDescent="0.25">
      <c r="A22" s="320" t="s">
        <v>332</v>
      </c>
      <c r="B22" s="320"/>
      <c r="C22" s="320"/>
      <c r="D22" s="320"/>
    </row>
    <row r="23" spans="1:7" x14ac:dyDescent="0.25">
      <c r="A23" s="321" t="s">
        <v>333</v>
      </c>
      <c r="B23" s="321"/>
      <c r="C23" s="321"/>
      <c r="D23" s="321"/>
    </row>
    <row r="24" spans="1:7" ht="15.6" customHeight="1" x14ac:dyDescent="0.25">
      <c r="A24" s="311" t="s">
        <v>334</v>
      </c>
      <c r="B24" s="311"/>
      <c r="C24" s="311"/>
      <c r="D24" s="311"/>
      <c r="E24" s="10"/>
      <c r="F24" s="10"/>
      <c r="G24" s="10"/>
    </row>
    <row r="25" spans="1:7" ht="15.6" customHeight="1" x14ac:dyDescent="0.25">
      <c r="A25" s="311" t="s">
        <v>389</v>
      </c>
      <c r="B25" s="311"/>
      <c r="C25" s="311"/>
      <c r="D25" s="311"/>
      <c r="E25" s="10"/>
      <c r="F25" s="10"/>
      <c r="G25" s="10"/>
    </row>
    <row r="26" spans="1:7" x14ac:dyDescent="0.25">
      <c r="A26" s="11"/>
      <c r="B26" s="11"/>
      <c r="C26" s="11"/>
      <c r="D26" s="11"/>
    </row>
    <row r="27" spans="1:7" x14ac:dyDescent="0.25">
      <c r="A27" s="310" t="s">
        <v>12</v>
      </c>
      <c r="B27" s="310"/>
      <c r="C27" s="310"/>
      <c r="D27" s="310"/>
    </row>
    <row r="28" spans="1:7" x14ac:dyDescent="0.25">
      <c r="A28" s="11"/>
      <c r="B28" s="11"/>
      <c r="C28" s="11"/>
      <c r="D28" s="11"/>
    </row>
    <row r="29" spans="1:7" x14ac:dyDescent="0.25">
      <c r="A29" s="169">
        <v>1</v>
      </c>
      <c r="B29" s="169" t="s">
        <v>13</v>
      </c>
      <c r="C29" s="312" t="s">
        <v>14</v>
      </c>
      <c r="D29" s="312"/>
    </row>
    <row r="30" spans="1:7" x14ac:dyDescent="0.25">
      <c r="A30" s="171" t="s">
        <v>15</v>
      </c>
      <c r="B30" s="51" t="s">
        <v>316</v>
      </c>
      <c r="C30" s="313">
        <f>C14</f>
        <v>1716.13</v>
      </c>
      <c r="D30" s="314"/>
    </row>
    <row r="31" spans="1:7" x14ac:dyDescent="0.25">
      <c r="A31" s="171" t="s">
        <v>16</v>
      </c>
      <c r="B31" s="51" t="s">
        <v>248</v>
      </c>
      <c r="C31" s="315">
        <f>C30*30%</f>
        <v>514.83900000000006</v>
      </c>
      <c r="D31" s="316"/>
    </row>
    <row r="32" spans="1:7" x14ac:dyDescent="0.25">
      <c r="A32" s="171" t="s">
        <v>17</v>
      </c>
      <c r="B32" s="51" t="s">
        <v>18</v>
      </c>
      <c r="C32" s="315"/>
      <c r="D32" s="316"/>
    </row>
    <row r="33" spans="1:7" x14ac:dyDescent="0.25">
      <c r="A33" s="171" t="s">
        <v>19</v>
      </c>
      <c r="B33" s="14" t="s">
        <v>1</v>
      </c>
      <c r="C33" s="324"/>
      <c r="D33" s="315"/>
    </row>
    <row r="34" spans="1:7" x14ac:dyDescent="0.25">
      <c r="A34" s="171" t="s">
        <v>20</v>
      </c>
      <c r="B34" s="14" t="s">
        <v>21</v>
      </c>
      <c r="C34" s="324"/>
      <c r="D34" s="315"/>
    </row>
    <row r="35" spans="1:7" x14ac:dyDescent="0.25">
      <c r="A35" s="171" t="s">
        <v>22</v>
      </c>
      <c r="B35" s="51" t="s">
        <v>24</v>
      </c>
      <c r="C35" s="325"/>
      <c r="D35" s="326"/>
    </row>
    <row r="36" spans="1:7" x14ac:dyDescent="0.25">
      <c r="A36" s="327" t="s">
        <v>2</v>
      </c>
      <c r="B36" s="327"/>
      <c r="C36" s="328">
        <f>SUM(C30:C35)</f>
        <v>2230.9690000000001</v>
      </c>
      <c r="D36" s="328"/>
    </row>
    <row r="37" spans="1:7" ht="15.75" customHeight="1" x14ac:dyDescent="0.25">
      <c r="A37" s="318" t="s">
        <v>187</v>
      </c>
      <c r="B37" s="318"/>
      <c r="C37" s="318"/>
      <c r="D37" s="318"/>
    </row>
    <row r="38" spans="1:7" ht="15.75" customHeight="1" x14ac:dyDescent="0.25">
      <c r="A38" s="322" t="s">
        <v>191</v>
      </c>
      <c r="B38" s="322"/>
      <c r="C38" s="322"/>
      <c r="D38" s="322"/>
    </row>
    <row r="39" spans="1:7" ht="15.6" customHeight="1" x14ac:dyDescent="0.25">
      <c r="A39" s="311"/>
      <c r="B39" s="311"/>
      <c r="C39" s="311"/>
      <c r="D39" s="311"/>
      <c r="E39" s="10"/>
      <c r="F39" s="10"/>
      <c r="G39" s="10"/>
    </row>
    <row r="40" spans="1:7" x14ac:dyDescent="0.25">
      <c r="A40" s="11"/>
      <c r="B40" s="11"/>
      <c r="C40" s="11"/>
      <c r="D40" s="11"/>
    </row>
    <row r="41" spans="1:7" x14ac:dyDescent="0.25">
      <c r="A41" s="323" t="s">
        <v>25</v>
      </c>
      <c r="B41" s="323"/>
      <c r="C41" s="323"/>
      <c r="D41" s="323"/>
    </row>
    <row r="42" spans="1:7" ht="15.75" customHeight="1" x14ac:dyDescent="0.25">
      <c r="A42" s="318" t="s">
        <v>187</v>
      </c>
      <c r="B42" s="318"/>
      <c r="C42" s="318"/>
      <c r="D42" s="318"/>
    </row>
    <row r="43" spans="1:7" ht="15.75" customHeight="1" x14ac:dyDescent="0.25">
      <c r="A43" s="311" t="s">
        <v>192</v>
      </c>
      <c r="B43" s="311"/>
      <c r="C43" s="311"/>
      <c r="D43" s="311"/>
    </row>
    <row r="44" spans="1:7" x14ac:dyDescent="0.25">
      <c r="A44" s="311"/>
      <c r="B44" s="311"/>
      <c r="C44" s="311"/>
      <c r="D44" s="311"/>
    </row>
    <row r="45" spans="1:7" ht="15.75" customHeight="1" x14ac:dyDescent="0.25">
      <c r="A45" s="311" t="s">
        <v>193</v>
      </c>
      <c r="B45" s="311"/>
      <c r="C45" s="311"/>
      <c r="D45" s="311"/>
    </row>
    <row r="46" spans="1:7" x14ac:dyDescent="0.25">
      <c r="A46" s="18"/>
      <c r="B46" s="11"/>
      <c r="C46" s="11"/>
      <c r="D46" s="11"/>
    </row>
    <row r="47" spans="1:7" x14ac:dyDescent="0.25">
      <c r="A47" s="331" t="s">
        <v>26</v>
      </c>
      <c r="B47" s="331"/>
      <c r="C47" s="331"/>
      <c r="D47" s="331"/>
    </row>
    <row r="48" spans="1:7" x14ac:dyDescent="0.25">
      <c r="A48" s="11"/>
      <c r="B48" s="11"/>
      <c r="C48" s="11"/>
      <c r="D48" s="11"/>
    </row>
    <row r="49" spans="1:8" x14ac:dyDescent="0.25">
      <c r="A49" s="169" t="s">
        <v>27</v>
      </c>
      <c r="B49" s="169" t="s">
        <v>28</v>
      </c>
      <c r="C49" s="169" t="s">
        <v>34</v>
      </c>
      <c r="D49" s="169" t="s">
        <v>14</v>
      </c>
    </row>
    <row r="50" spans="1:8" x14ac:dyDescent="0.25">
      <c r="A50" s="171" t="s">
        <v>15</v>
      </c>
      <c r="B50" s="14" t="s">
        <v>29</v>
      </c>
      <c r="C50" s="19">
        <f>1/12</f>
        <v>8.3333333333333329E-2</v>
      </c>
      <c r="D50" s="20">
        <f>C36*C50</f>
        <v>185.91408333333334</v>
      </c>
    </row>
    <row r="51" spans="1:8" x14ac:dyDescent="0.25">
      <c r="A51" s="171" t="s">
        <v>16</v>
      </c>
      <c r="B51" s="14" t="s">
        <v>30</v>
      </c>
      <c r="C51" s="21">
        <v>0.121</v>
      </c>
      <c r="D51" s="20">
        <f>C36*C51</f>
        <v>269.947249</v>
      </c>
    </row>
    <row r="52" spans="1:8" x14ac:dyDescent="0.25">
      <c r="A52" s="327" t="s">
        <v>6</v>
      </c>
      <c r="B52" s="327"/>
      <c r="C52" s="171"/>
      <c r="D52" s="22">
        <f>SUM(D50:D51)</f>
        <v>455.86133233333334</v>
      </c>
      <c r="H52" s="23"/>
    </row>
    <row r="53" spans="1:8" ht="15.75" customHeight="1" x14ac:dyDescent="0.25">
      <c r="A53" s="318" t="s">
        <v>187</v>
      </c>
      <c r="B53" s="318"/>
      <c r="C53" s="318"/>
      <c r="D53" s="318"/>
    </row>
    <row r="54" spans="1:8" ht="27" customHeight="1" x14ac:dyDescent="0.25">
      <c r="A54" s="322" t="s">
        <v>194</v>
      </c>
      <c r="B54" s="322"/>
      <c r="C54" s="322"/>
      <c r="D54" s="322"/>
    </row>
    <row r="55" spans="1:8" ht="32.1" customHeight="1" x14ac:dyDescent="0.25">
      <c r="A55" s="332" t="s">
        <v>195</v>
      </c>
      <c r="B55" s="332"/>
      <c r="C55" s="332"/>
      <c r="D55" s="332"/>
    </row>
    <row r="56" spans="1:8" x14ac:dyDescent="0.25">
      <c r="A56" s="11"/>
      <c r="B56" s="11"/>
      <c r="C56" s="11"/>
      <c r="D56" s="11"/>
    </row>
    <row r="57" spans="1:8" x14ac:dyDescent="0.25">
      <c r="A57" s="329" t="s">
        <v>31</v>
      </c>
      <c r="B57" s="329"/>
      <c r="C57" s="329"/>
      <c r="D57" s="329"/>
    </row>
    <row r="58" spans="1:8" x14ac:dyDescent="0.25">
      <c r="A58" s="24"/>
      <c r="B58" s="24"/>
      <c r="C58" s="24"/>
      <c r="D58" s="24"/>
    </row>
    <row r="59" spans="1:8" x14ac:dyDescent="0.25">
      <c r="A59" s="330" t="s">
        <v>196</v>
      </c>
      <c r="B59" s="330"/>
      <c r="C59" s="25">
        <f>C36+D52</f>
        <v>2686.8303323333334</v>
      </c>
      <c r="D59" s="11"/>
    </row>
    <row r="60" spans="1:8" x14ac:dyDescent="0.25">
      <c r="A60" s="169" t="s">
        <v>32</v>
      </c>
      <c r="B60" s="169" t="s">
        <v>33</v>
      </c>
      <c r="C60" s="169" t="s">
        <v>34</v>
      </c>
      <c r="D60" s="169" t="s">
        <v>14</v>
      </c>
    </row>
    <row r="61" spans="1:8" x14ac:dyDescent="0.25">
      <c r="A61" s="171" t="s">
        <v>15</v>
      </c>
      <c r="B61" s="14" t="s">
        <v>197</v>
      </c>
      <c r="C61" s="26">
        <v>0.2</v>
      </c>
      <c r="D61" s="27">
        <f>$C$59*C61</f>
        <v>537.36606646666667</v>
      </c>
    </row>
    <row r="62" spans="1:8" x14ac:dyDescent="0.25">
      <c r="A62" s="171" t="s">
        <v>16</v>
      </c>
      <c r="B62" s="14" t="s">
        <v>35</v>
      </c>
      <c r="C62" s="28">
        <v>2.5000000000000001E-2</v>
      </c>
      <c r="D62" s="27">
        <f t="shared" ref="D62:D68" si="0">$C$59*C62</f>
        <v>67.170758308333333</v>
      </c>
    </row>
    <row r="63" spans="1:8" x14ac:dyDescent="0.25">
      <c r="A63" s="171" t="s">
        <v>17</v>
      </c>
      <c r="B63" s="29" t="s">
        <v>198</v>
      </c>
      <c r="C63" s="30">
        <v>0.03</v>
      </c>
      <c r="D63" s="27">
        <f t="shared" si="0"/>
        <v>80.604909969999994</v>
      </c>
    </row>
    <row r="64" spans="1:8" x14ac:dyDescent="0.25">
      <c r="A64" s="171" t="s">
        <v>19</v>
      </c>
      <c r="B64" s="14" t="s">
        <v>36</v>
      </c>
      <c r="C64" s="28">
        <v>1.4999999999999999E-2</v>
      </c>
      <c r="D64" s="27">
        <f t="shared" si="0"/>
        <v>40.302454984999997</v>
      </c>
    </row>
    <row r="65" spans="1:8" x14ac:dyDescent="0.25">
      <c r="A65" s="171" t="s">
        <v>20</v>
      </c>
      <c r="B65" s="14" t="s">
        <v>37</v>
      </c>
      <c r="C65" s="28">
        <v>0.01</v>
      </c>
      <c r="D65" s="27">
        <f t="shared" si="0"/>
        <v>26.868303323333336</v>
      </c>
    </row>
    <row r="66" spans="1:8" x14ac:dyDescent="0.25">
      <c r="A66" s="171" t="s">
        <v>22</v>
      </c>
      <c r="B66" s="14" t="s">
        <v>3</v>
      </c>
      <c r="C66" s="28">
        <v>6.0000000000000001E-3</v>
      </c>
      <c r="D66" s="27">
        <f t="shared" si="0"/>
        <v>16.120981994000001</v>
      </c>
    </row>
    <row r="67" spans="1:8" x14ac:dyDescent="0.25">
      <c r="A67" s="171" t="s">
        <v>23</v>
      </c>
      <c r="B67" s="14" t="s">
        <v>4</v>
      </c>
      <c r="C67" s="28">
        <v>2E-3</v>
      </c>
      <c r="D67" s="27">
        <f t="shared" si="0"/>
        <v>5.3736606646666667</v>
      </c>
    </row>
    <row r="68" spans="1:8" x14ac:dyDescent="0.25">
      <c r="A68" s="171" t="s">
        <v>38</v>
      </c>
      <c r="B68" s="14" t="s">
        <v>5</v>
      </c>
      <c r="C68" s="28">
        <v>0.08</v>
      </c>
      <c r="D68" s="27">
        <f t="shared" si="0"/>
        <v>214.94642658666669</v>
      </c>
      <c r="F68" s="31"/>
    </row>
    <row r="69" spans="1:8" x14ac:dyDescent="0.25">
      <c r="A69" s="327" t="s">
        <v>39</v>
      </c>
      <c r="B69" s="327"/>
      <c r="C69" s="32">
        <f>SUM(C61:C68)</f>
        <v>0.36800000000000005</v>
      </c>
      <c r="D69" s="22">
        <f>SUM(D61:D68)</f>
        <v>988.75356229866668</v>
      </c>
    </row>
    <row r="70" spans="1:8" ht="15.75" customHeight="1" x14ac:dyDescent="0.25">
      <c r="A70" s="318" t="s">
        <v>187</v>
      </c>
      <c r="B70" s="318"/>
      <c r="C70" s="318"/>
      <c r="D70" s="318"/>
    </row>
    <row r="71" spans="1:8" x14ac:dyDescent="0.25">
      <c r="A71" s="319" t="s">
        <v>199</v>
      </c>
      <c r="B71" s="319"/>
      <c r="C71" s="319"/>
      <c r="D71" s="319"/>
    </row>
    <row r="72" spans="1:8" ht="14.45" customHeight="1" x14ac:dyDescent="0.25">
      <c r="A72" s="311" t="s">
        <v>276</v>
      </c>
      <c r="B72" s="311"/>
      <c r="C72" s="311"/>
      <c r="D72" s="311"/>
      <c r="E72" s="33"/>
      <c r="F72" s="33"/>
      <c r="G72" s="33"/>
      <c r="H72" s="33"/>
    </row>
    <row r="73" spans="1:8" x14ac:dyDescent="0.25">
      <c r="A73" s="311"/>
      <c r="B73" s="311"/>
      <c r="C73" s="311"/>
      <c r="D73" s="311"/>
    </row>
    <row r="74" spans="1:8" ht="14.45" customHeight="1" x14ac:dyDescent="0.25">
      <c r="A74" s="311" t="s">
        <v>201</v>
      </c>
      <c r="B74" s="311"/>
      <c r="C74" s="311"/>
      <c r="D74" s="311"/>
      <c r="E74" s="17"/>
      <c r="F74" s="17"/>
      <c r="G74" s="17"/>
      <c r="H74" s="17"/>
    </row>
    <row r="75" spans="1:8" ht="14.45" customHeight="1" x14ac:dyDescent="0.25">
      <c r="A75" s="311"/>
      <c r="B75" s="311"/>
      <c r="C75" s="311"/>
      <c r="D75" s="311"/>
      <c r="E75" s="17"/>
      <c r="F75" s="17"/>
      <c r="G75" s="17"/>
      <c r="H75" s="17"/>
    </row>
    <row r="76" spans="1:8" ht="14.45" customHeight="1" x14ac:dyDescent="0.25">
      <c r="A76" s="311" t="s">
        <v>202</v>
      </c>
      <c r="B76" s="311"/>
      <c r="C76" s="311"/>
      <c r="D76" s="311"/>
      <c r="E76" s="33"/>
      <c r="F76" s="33"/>
      <c r="G76" s="33"/>
      <c r="H76" s="33"/>
    </row>
    <row r="77" spans="1:8" ht="15.75" customHeight="1" x14ac:dyDescent="0.25">
      <c r="A77" s="332" t="s">
        <v>203</v>
      </c>
      <c r="B77" s="332"/>
      <c r="C77" s="332"/>
      <c r="D77" s="332"/>
      <c r="E77" s="17"/>
      <c r="F77" s="17"/>
      <c r="G77" s="17"/>
      <c r="H77" s="17"/>
    </row>
    <row r="78" spans="1:8" x14ac:dyDescent="0.25">
      <c r="A78" s="332"/>
      <c r="B78" s="332"/>
      <c r="C78" s="332"/>
      <c r="D78" s="332"/>
      <c r="E78" s="17"/>
      <c r="F78" s="17"/>
      <c r="G78" s="17"/>
      <c r="H78" s="17"/>
    </row>
    <row r="79" spans="1:8" x14ac:dyDescent="0.25">
      <c r="A79" s="320" t="s">
        <v>204</v>
      </c>
      <c r="B79" s="320"/>
      <c r="C79" s="320"/>
      <c r="D79" s="320"/>
      <c r="E79" s="17"/>
      <c r="F79" s="17"/>
      <c r="G79" s="17"/>
      <c r="H79" s="17"/>
    </row>
    <row r="80" spans="1:8" x14ac:dyDescent="0.25">
      <c r="A80" s="320" t="s">
        <v>205</v>
      </c>
      <c r="B80" s="320"/>
      <c r="C80" s="320"/>
      <c r="D80" s="320"/>
      <c r="E80" s="17"/>
      <c r="F80" s="17"/>
      <c r="G80" s="17"/>
      <c r="H80" s="17"/>
    </row>
    <row r="81" spans="1:8" ht="30.95" customHeight="1" x14ac:dyDescent="0.25">
      <c r="A81" s="333" t="s">
        <v>206</v>
      </c>
      <c r="B81" s="333"/>
      <c r="C81" s="333"/>
      <c r="D81" s="333"/>
    </row>
    <row r="82" spans="1:8" x14ac:dyDescent="0.25">
      <c r="A82" s="34"/>
      <c r="B82" s="34"/>
      <c r="C82" s="34"/>
      <c r="D82" s="34"/>
    </row>
    <row r="83" spans="1:8" x14ac:dyDescent="0.25">
      <c r="A83" s="331" t="s">
        <v>40</v>
      </c>
      <c r="B83" s="331"/>
      <c r="C83" s="331"/>
      <c r="D83" s="331"/>
    </row>
    <row r="84" spans="1:8" x14ac:dyDescent="0.25">
      <c r="A84" s="11"/>
      <c r="B84" s="11"/>
      <c r="C84" s="11"/>
      <c r="D84" s="11"/>
    </row>
    <row r="85" spans="1:8" x14ac:dyDescent="0.25">
      <c r="A85" s="169" t="s">
        <v>41</v>
      </c>
      <c r="B85" s="169" t="s">
        <v>42</v>
      </c>
      <c r="C85" s="169" t="s">
        <v>0</v>
      </c>
      <c r="D85" s="169" t="s">
        <v>14</v>
      </c>
    </row>
    <row r="86" spans="1:8" x14ac:dyDescent="0.25">
      <c r="A86" s="171" t="s">
        <v>15</v>
      </c>
      <c r="B86" s="15" t="s">
        <v>307</v>
      </c>
      <c r="C86" s="167">
        <v>0</v>
      </c>
      <c r="D86" s="162">
        <v>0</v>
      </c>
    </row>
    <row r="87" spans="1:8" x14ac:dyDescent="0.25">
      <c r="A87" s="37" t="s">
        <v>16</v>
      </c>
      <c r="B87" s="15" t="s">
        <v>308</v>
      </c>
      <c r="C87" s="163"/>
      <c r="D87" s="39"/>
    </row>
    <row r="88" spans="1:8" x14ac:dyDescent="0.25">
      <c r="A88" s="37" t="s">
        <v>17</v>
      </c>
      <c r="B88" s="15" t="s">
        <v>277</v>
      </c>
      <c r="C88" s="170"/>
      <c r="D88" s="163"/>
    </row>
    <row r="89" spans="1:8" x14ac:dyDescent="0.25">
      <c r="A89" s="37" t="s">
        <v>207</v>
      </c>
      <c r="B89" s="15" t="s">
        <v>336</v>
      </c>
      <c r="C89" s="170">
        <v>14.16</v>
      </c>
      <c r="D89" s="163">
        <f>C89*3</f>
        <v>42.480000000000004</v>
      </c>
    </row>
    <row r="90" spans="1:8" x14ac:dyDescent="0.25">
      <c r="A90" s="327" t="s">
        <v>2</v>
      </c>
      <c r="B90" s="327"/>
      <c r="C90" s="327"/>
      <c r="D90" s="168">
        <f>SUM(D86:D89)</f>
        <v>42.480000000000004</v>
      </c>
    </row>
    <row r="91" spans="1:8" ht="15.75" customHeight="1" x14ac:dyDescent="0.25">
      <c r="A91" s="318" t="s">
        <v>187</v>
      </c>
      <c r="B91" s="318"/>
      <c r="C91" s="318"/>
      <c r="D91" s="318"/>
    </row>
    <row r="92" spans="1:8" ht="15.75" customHeight="1" x14ac:dyDescent="0.25">
      <c r="A92" s="322" t="s">
        <v>208</v>
      </c>
      <c r="B92" s="322"/>
      <c r="C92" s="322"/>
      <c r="D92" s="322"/>
    </row>
    <row r="93" spans="1:8" ht="30.6" customHeight="1" x14ac:dyDescent="0.25">
      <c r="A93" s="311" t="s">
        <v>209</v>
      </c>
      <c r="B93" s="311"/>
      <c r="C93" s="311"/>
      <c r="D93" s="311"/>
      <c r="E93" s="17"/>
      <c r="F93" s="17"/>
      <c r="G93" s="17"/>
      <c r="H93" s="17"/>
    </row>
    <row r="94" spans="1:8" ht="24.95" customHeight="1" x14ac:dyDescent="0.25">
      <c r="A94" s="311" t="s">
        <v>337</v>
      </c>
      <c r="B94" s="311"/>
      <c r="C94" s="311"/>
      <c r="D94" s="311"/>
      <c r="E94" s="17"/>
      <c r="F94" s="17"/>
      <c r="G94" s="17"/>
      <c r="H94" s="17"/>
    </row>
    <row r="95" spans="1:8" ht="14.45" customHeight="1" x14ac:dyDescent="0.25">
      <c r="A95" s="311" t="s">
        <v>338</v>
      </c>
      <c r="B95" s="311"/>
      <c r="C95" s="311"/>
      <c r="D95" s="311"/>
      <c r="E95" s="17"/>
      <c r="F95" s="17"/>
      <c r="G95" s="17"/>
      <c r="H95" s="17"/>
    </row>
    <row r="96" spans="1:8" ht="19.5" customHeight="1" x14ac:dyDescent="0.25">
      <c r="A96" s="311" t="s">
        <v>339</v>
      </c>
      <c r="B96" s="311"/>
      <c r="C96" s="311"/>
      <c r="D96" s="311"/>
      <c r="E96" s="17"/>
      <c r="F96" s="17"/>
      <c r="G96" s="17"/>
      <c r="H96" s="17"/>
    </row>
    <row r="97" spans="1:9" x14ac:dyDescent="0.25">
      <c r="A97" s="11"/>
      <c r="B97" s="11"/>
      <c r="C97" s="11"/>
      <c r="D97" s="11"/>
    </row>
    <row r="98" spans="1:9" x14ac:dyDescent="0.25">
      <c r="A98" s="331" t="s">
        <v>43</v>
      </c>
      <c r="B98" s="331"/>
      <c r="C98" s="331"/>
      <c r="D98" s="331"/>
    </row>
    <row r="99" spans="1:9" x14ac:dyDescent="0.25">
      <c r="A99" s="11"/>
      <c r="B99" s="11"/>
      <c r="C99" s="11"/>
      <c r="D99" s="11"/>
    </row>
    <row r="100" spans="1:9" x14ac:dyDescent="0.25">
      <c r="A100" s="169">
        <v>2</v>
      </c>
      <c r="B100" s="169" t="s">
        <v>44</v>
      </c>
      <c r="C100" s="340" t="s">
        <v>14</v>
      </c>
      <c r="D100" s="340"/>
    </row>
    <row r="101" spans="1:9" x14ac:dyDescent="0.25">
      <c r="A101" s="171" t="s">
        <v>27</v>
      </c>
      <c r="B101" s="14" t="s">
        <v>28</v>
      </c>
      <c r="C101" s="341">
        <f>D52</f>
        <v>455.86133233333334</v>
      </c>
      <c r="D101" s="341"/>
    </row>
    <row r="102" spans="1:9" x14ac:dyDescent="0.25">
      <c r="A102" s="171" t="s">
        <v>32</v>
      </c>
      <c r="B102" s="14" t="s">
        <v>33</v>
      </c>
      <c r="C102" s="334">
        <f>D69</f>
        <v>988.75356229866668</v>
      </c>
      <c r="D102" s="334"/>
    </row>
    <row r="103" spans="1:9" x14ac:dyDescent="0.25">
      <c r="A103" s="171" t="s">
        <v>41</v>
      </c>
      <c r="B103" s="14" t="s">
        <v>42</v>
      </c>
      <c r="C103" s="334">
        <f>D90</f>
        <v>42.480000000000004</v>
      </c>
      <c r="D103" s="334"/>
    </row>
    <row r="104" spans="1:9" x14ac:dyDescent="0.25">
      <c r="A104" s="335" t="s">
        <v>2</v>
      </c>
      <c r="B104" s="336"/>
      <c r="C104" s="337">
        <f>SUM(C101:C103)</f>
        <v>1487.094894632</v>
      </c>
      <c r="D104" s="337"/>
      <c r="G104" s="42"/>
    </row>
    <row r="105" spans="1:9" x14ac:dyDescent="0.25">
      <c r="A105" s="11"/>
      <c r="B105" s="11"/>
      <c r="C105" s="11"/>
      <c r="D105" s="11"/>
    </row>
    <row r="106" spans="1:9" x14ac:dyDescent="0.25">
      <c r="A106" s="11"/>
      <c r="B106" s="11"/>
      <c r="C106" s="11"/>
      <c r="D106" s="11"/>
    </row>
    <row r="107" spans="1:9" x14ac:dyDescent="0.25">
      <c r="A107" s="323" t="s">
        <v>45</v>
      </c>
      <c r="B107" s="323"/>
      <c r="C107" s="323"/>
      <c r="D107" s="323"/>
    </row>
    <row r="108" spans="1:9" x14ac:dyDescent="0.25">
      <c r="A108" s="43"/>
      <c r="B108" s="43"/>
      <c r="C108" s="43"/>
      <c r="D108" s="43"/>
    </row>
    <row r="109" spans="1:9" x14ac:dyDescent="0.25">
      <c r="A109" s="338" t="s">
        <v>210</v>
      </c>
      <c r="B109" s="338"/>
      <c r="C109" s="44">
        <f>C36+C104-SUM(D61:D67)</f>
        <v>2944.2567589199998</v>
      </c>
      <c r="D109" s="17"/>
    </row>
    <row r="110" spans="1:9" x14ac:dyDescent="0.25">
      <c r="A110" s="339" t="s">
        <v>211</v>
      </c>
      <c r="B110" s="339"/>
      <c r="C110" s="44">
        <f>C36+C104</f>
        <v>3718.063894632</v>
      </c>
      <c r="D110" s="17"/>
    </row>
    <row r="111" spans="1:9" x14ac:dyDescent="0.25">
      <c r="A111" s="169">
        <v>3</v>
      </c>
      <c r="B111" s="169" t="s">
        <v>46</v>
      </c>
      <c r="C111" s="169" t="s">
        <v>71</v>
      </c>
      <c r="D111" s="169" t="s">
        <v>14</v>
      </c>
      <c r="F111" s="45"/>
      <c r="H111" s="46"/>
    </row>
    <row r="112" spans="1:9" x14ac:dyDescent="0.25">
      <c r="A112" s="171" t="s">
        <v>15</v>
      </c>
      <c r="B112" s="47" t="s">
        <v>47</v>
      </c>
      <c r="C112" s="48">
        <f>5%*1/12</f>
        <v>4.1666666666666666E-3</v>
      </c>
      <c r="D112" s="20">
        <f>C109*C112</f>
        <v>12.267736495499999</v>
      </c>
      <c r="F112" s="31"/>
      <c r="I112" s="49"/>
    </row>
    <row r="113" spans="1:8" x14ac:dyDescent="0.25">
      <c r="A113" s="171" t="s">
        <v>16</v>
      </c>
      <c r="B113" s="47" t="s">
        <v>48</v>
      </c>
      <c r="C113" s="48">
        <f>8%*C112</f>
        <v>3.3333333333333332E-4</v>
      </c>
      <c r="D113" s="20">
        <f>C109*C113</f>
        <v>0.98141891963999994</v>
      </c>
      <c r="E113" s="31"/>
    </row>
    <row r="114" spans="1:8" x14ac:dyDescent="0.25">
      <c r="A114" s="171" t="s">
        <v>17</v>
      </c>
      <c r="B114" s="47" t="s">
        <v>49</v>
      </c>
      <c r="C114" s="48">
        <v>0.02</v>
      </c>
      <c r="D114" s="20">
        <f>C114*D112</f>
        <v>0.24535472990999999</v>
      </c>
      <c r="F114" s="31"/>
    </row>
    <row r="115" spans="1:8" x14ac:dyDescent="0.25">
      <c r="A115" s="171" t="s">
        <v>19</v>
      </c>
      <c r="B115" s="47" t="s">
        <v>50</v>
      </c>
      <c r="C115" s="48">
        <f>7/30/12</f>
        <v>1.9444444444444445E-2</v>
      </c>
      <c r="D115" s="20">
        <f>C110*C115</f>
        <v>72.295686840066665</v>
      </c>
    </row>
    <row r="116" spans="1:8" ht="31.5" x14ac:dyDescent="0.25">
      <c r="A116" s="171" t="s">
        <v>20</v>
      </c>
      <c r="B116" s="47" t="s">
        <v>84</v>
      </c>
      <c r="C116" s="48">
        <f>C69*C115</f>
        <v>7.1555555555555565E-3</v>
      </c>
      <c r="D116" s="20">
        <f>C110*C116</f>
        <v>26.604812757144536</v>
      </c>
      <c r="F116" s="49"/>
    </row>
    <row r="117" spans="1:8" x14ac:dyDescent="0.25">
      <c r="A117" s="171" t="s">
        <v>22</v>
      </c>
      <c r="B117" s="47" t="s">
        <v>51</v>
      </c>
      <c r="C117" s="48">
        <v>0.02</v>
      </c>
      <c r="D117" s="20">
        <f>D115*C117</f>
        <v>1.4459137368013333</v>
      </c>
      <c r="F117" s="31"/>
    </row>
    <row r="118" spans="1:8" x14ac:dyDescent="0.25">
      <c r="A118" s="327" t="s">
        <v>2</v>
      </c>
      <c r="B118" s="327"/>
      <c r="C118" s="48"/>
      <c r="D118" s="22">
        <f>SUM(D112:D117)</f>
        <v>113.84092347906254</v>
      </c>
    </row>
    <row r="119" spans="1:8" ht="15.75" customHeight="1" x14ac:dyDescent="0.25">
      <c r="A119" s="318" t="s">
        <v>187</v>
      </c>
      <c r="B119" s="318"/>
      <c r="C119" s="318"/>
      <c r="D119" s="318"/>
    </row>
    <row r="120" spans="1:8" ht="28.5" customHeight="1" x14ac:dyDescent="0.25">
      <c r="A120" s="322" t="s">
        <v>212</v>
      </c>
      <c r="B120" s="322"/>
      <c r="C120" s="322"/>
      <c r="D120" s="322"/>
      <c r="E120" s="17"/>
      <c r="F120" s="17"/>
      <c r="G120" s="17"/>
      <c r="H120" s="17"/>
    </row>
    <row r="121" spans="1:8" ht="31.5" customHeight="1" x14ac:dyDescent="0.25">
      <c r="A121" s="311" t="s">
        <v>213</v>
      </c>
      <c r="B121" s="311"/>
      <c r="C121" s="311"/>
      <c r="D121" s="311"/>
      <c r="E121" s="17"/>
      <c r="F121" s="17"/>
      <c r="G121" s="17"/>
      <c r="H121" s="17"/>
    </row>
    <row r="122" spans="1:8" ht="41.25" customHeight="1" x14ac:dyDescent="0.25">
      <c r="A122" s="311" t="s">
        <v>214</v>
      </c>
      <c r="B122" s="311"/>
      <c r="C122" s="311"/>
      <c r="D122" s="311"/>
      <c r="E122" s="17"/>
      <c r="F122" s="17"/>
      <c r="G122" s="17"/>
      <c r="H122" s="17"/>
    </row>
    <row r="123" spans="1:8" ht="30.6" customHeight="1" x14ac:dyDescent="0.25">
      <c r="A123" s="332" t="s">
        <v>215</v>
      </c>
      <c r="B123" s="332"/>
      <c r="C123" s="332"/>
      <c r="D123" s="332"/>
    </row>
    <row r="124" spans="1:8" x14ac:dyDescent="0.25">
      <c r="A124" s="11"/>
      <c r="B124" s="11"/>
      <c r="C124" s="11"/>
      <c r="D124" s="11"/>
    </row>
    <row r="125" spans="1:8" ht="14.45" customHeight="1" x14ac:dyDescent="0.25">
      <c r="A125" s="323" t="s">
        <v>52</v>
      </c>
      <c r="B125" s="323"/>
      <c r="C125" s="323"/>
      <c r="D125" s="323"/>
    </row>
    <row r="126" spans="1:8" ht="14.45" customHeight="1" x14ac:dyDescent="0.25">
      <c r="A126" s="318" t="s">
        <v>187</v>
      </c>
      <c r="B126" s="318"/>
      <c r="C126" s="318"/>
      <c r="D126" s="318"/>
    </row>
    <row r="127" spans="1:8" ht="30.6" customHeight="1" x14ac:dyDescent="0.25">
      <c r="A127" s="342" t="s">
        <v>216</v>
      </c>
      <c r="B127" s="342"/>
      <c r="C127" s="342"/>
      <c r="D127" s="342"/>
    </row>
    <row r="128" spans="1:8" x14ac:dyDescent="0.25">
      <c r="A128" s="11"/>
      <c r="B128" s="11"/>
      <c r="C128" s="11"/>
      <c r="D128" s="11"/>
    </row>
    <row r="129" spans="1:10" x14ac:dyDescent="0.25">
      <c r="A129" s="331" t="s">
        <v>53</v>
      </c>
      <c r="B129" s="331"/>
      <c r="C129" s="331"/>
      <c r="D129" s="331"/>
    </row>
    <row r="130" spans="1:10" x14ac:dyDescent="0.25">
      <c r="A130" s="4"/>
      <c r="B130" s="4"/>
      <c r="C130" s="4"/>
      <c r="D130" s="4"/>
    </row>
    <row r="131" spans="1:10" x14ac:dyDescent="0.25">
      <c r="A131" s="343" t="s">
        <v>217</v>
      </c>
      <c r="B131" s="343"/>
      <c r="C131" s="25">
        <f>C36+C104+D118</f>
        <v>3831.9048181110625</v>
      </c>
      <c r="D131" s="11"/>
    </row>
    <row r="132" spans="1:10" x14ac:dyDescent="0.25">
      <c r="A132" s="169" t="s">
        <v>54</v>
      </c>
      <c r="B132" s="169" t="s">
        <v>55</v>
      </c>
      <c r="C132" s="169" t="s">
        <v>218</v>
      </c>
      <c r="D132" s="169" t="s">
        <v>14</v>
      </c>
    </row>
    <row r="133" spans="1:10" x14ac:dyDescent="0.25">
      <c r="A133" s="50" t="s">
        <v>15</v>
      </c>
      <c r="B133" s="51" t="s">
        <v>219</v>
      </c>
      <c r="C133" s="19">
        <f>1/12/12</f>
        <v>6.9444444444444441E-3</v>
      </c>
      <c r="D133" s="52">
        <f>$C$131*C133</f>
        <v>26.610450125771266</v>
      </c>
    </row>
    <row r="134" spans="1:10" x14ac:dyDescent="0.25">
      <c r="A134" s="50" t="s">
        <v>16</v>
      </c>
      <c r="B134" s="51" t="s">
        <v>55</v>
      </c>
      <c r="C134" s="19">
        <f>((1/30/12))</f>
        <v>2.7777777777777779E-3</v>
      </c>
      <c r="D134" s="52">
        <f t="shared" ref="D134:D139" si="1">$C$131*C134</f>
        <v>10.644180050308508</v>
      </c>
    </row>
    <row r="135" spans="1:10" x14ac:dyDescent="0.25">
      <c r="A135" s="50" t="s">
        <v>17</v>
      </c>
      <c r="B135" s="51" t="s">
        <v>220</v>
      </c>
      <c r="C135" s="19">
        <v>2.9999999999999997E-4</v>
      </c>
      <c r="D135" s="52">
        <f t="shared" si="1"/>
        <v>1.1495714454333186</v>
      </c>
    </row>
    <row r="136" spans="1:10" x14ac:dyDescent="0.25">
      <c r="A136" s="50" t="s">
        <v>19</v>
      </c>
      <c r="B136" s="51" t="s">
        <v>221</v>
      </c>
      <c r="C136" s="19">
        <v>2.0000000000000001E-4</v>
      </c>
      <c r="D136" s="52">
        <f t="shared" si="1"/>
        <v>0.76638096362221253</v>
      </c>
    </row>
    <row r="137" spans="1:10" x14ac:dyDescent="0.25">
      <c r="A137" s="50" t="s">
        <v>20</v>
      </c>
      <c r="B137" s="51" t="s">
        <v>222</v>
      </c>
      <c r="C137" s="19">
        <v>1.9699999999999999E-4</v>
      </c>
      <c r="D137" s="52">
        <f t="shared" si="1"/>
        <v>0.75488524916787925</v>
      </c>
    </row>
    <row r="138" spans="1:10" x14ac:dyDescent="0.25">
      <c r="A138" s="50" t="s">
        <v>22</v>
      </c>
      <c r="B138" s="51" t="s">
        <v>223</v>
      </c>
      <c r="C138" s="19">
        <f>(5/30)/12</f>
        <v>1.3888888888888888E-2</v>
      </c>
      <c r="D138" s="52">
        <f t="shared" si="1"/>
        <v>53.220900251542531</v>
      </c>
    </row>
    <row r="139" spans="1:10" x14ac:dyDescent="0.25">
      <c r="A139" s="50" t="s">
        <v>23</v>
      </c>
      <c r="B139" s="51" t="s">
        <v>24</v>
      </c>
      <c r="C139" s="19"/>
      <c r="D139" s="52">
        <f t="shared" si="1"/>
        <v>0</v>
      </c>
    </row>
    <row r="140" spans="1:10" x14ac:dyDescent="0.25">
      <c r="A140" s="335" t="s">
        <v>224</v>
      </c>
      <c r="B140" s="344"/>
      <c r="C140" s="336"/>
      <c r="D140" s="22">
        <f>SUM(D133:D139)</f>
        <v>93.146368085845708</v>
      </c>
    </row>
    <row r="141" spans="1:10" ht="15.75" customHeight="1" x14ac:dyDescent="0.25">
      <c r="A141" s="318" t="s">
        <v>187</v>
      </c>
      <c r="B141" s="318"/>
      <c r="C141" s="318"/>
      <c r="D141" s="318"/>
    </row>
    <row r="142" spans="1:10" ht="15.75" customHeight="1" x14ac:dyDescent="0.25">
      <c r="A142" s="311" t="s">
        <v>225</v>
      </c>
      <c r="B142" s="311"/>
      <c r="C142" s="311"/>
      <c r="D142" s="311"/>
      <c r="E142" s="53"/>
      <c r="F142" s="53"/>
      <c r="G142" s="53"/>
      <c r="H142" s="53"/>
      <c r="I142" s="53"/>
      <c r="J142" s="53"/>
    </row>
    <row r="143" spans="1:10" ht="59.45" customHeight="1" x14ac:dyDescent="0.25">
      <c r="A143" s="311" t="s">
        <v>226</v>
      </c>
      <c r="B143" s="311"/>
      <c r="C143" s="311"/>
      <c r="D143" s="311"/>
      <c r="E143" s="53"/>
      <c r="F143" s="53"/>
      <c r="G143" s="53"/>
      <c r="H143" s="53"/>
      <c r="I143" s="53"/>
      <c r="J143" s="53"/>
    </row>
    <row r="144" spans="1:10" ht="33.6" customHeight="1" x14ac:dyDescent="0.25">
      <c r="A144" s="311" t="s">
        <v>227</v>
      </c>
      <c r="B144" s="311"/>
      <c r="C144" s="311"/>
      <c r="D144" s="311"/>
      <c r="E144" s="54"/>
      <c r="F144" s="54"/>
      <c r="G144" s="54"/>
      <c r="H144" s="54"/>
      <c r="I144" s="54"/>
      <c r="J144" s="54"/>
    </row>
    <row r="145" spans="1:10" ht="30.6" customHeight="1" x14ac:dyDescent="0.25">
      <c r="A145" s="311" t="s">
        <v>228</v>
      </c>
      <c r="B145" s="311"/>
      <c r="C145" s="311"/>
      <c r="D145" s="311"/>
      <c r="E145" s="53"/>
      <c r="F145" s="53"/>
      <c r="G145" s="53"/>
      <c r="H145" s="53"/>
      <c r="I145" s="53"/>
      <c r="J145" s="53"/>
    </row>
    <row r="146" spans="1:10" ht="48.75" customHeight="1" x14ac:dyDescent="0.25">
      <c r="A146" s="311" t="s">
        <v>229</v>
      </c>
      <c r="B146" s="311"/>
      <c r="C146" s="311"/>
      <c r="D146" s="311"/>
      <c r="E146" s="54"/>
      <c r="F146" s="54"/>
      <c r="G146" s="54"/>
      <c r="H146" s="54"/>
      <c r="I146" s="54"/>
      <c r="J146" s="54"/>
    </row>
    <row r="147" spans="1:10" ht="30.6" customHeight="1" x14ac:dyDescent="0.25">
      <c r="A147" s="311" t="s">
        <v>230</v>
      </c>
      <c r="B147" s="311"/>
      <c r="C147" s="311"/>
      <c r="D147" s="311"/>
      <c r="E147" s="54"/>
      <c r="F147" s="54"/>
      <c r="G147" s="54"/>
      <c r="H147" s="54"/>
      <c r="I147" s="54"/>
      <c r="J147" s="54"/>
    </row>
    <row r="148" spans="1:10" ht="30.6" customHeight="1" x14ac:dyDescent="0.25">
      <c r="A148" s="311" t="s">
        <v>231</v>
      </c>
      <c r="B148" s="311"/>
      <c r="C148" s="311"/>
      <c r="D148" s="311"/>
      <c r="E148" s="54"/>
      <c r="F148" s="54"/>
      <c r="G148" s="54"/>
      <c r="H148" s="54"/>
      <c r="I148" s="54"/>
      <c r="J148" s="54"/>
    </row>
    <row r="149" spans="1:10" ht="30" customHeight="1" x14ac:dyDescent="0.25">
      <c r="A149" s="311" t="s">
        <v>232</v>
      </c>
      <c r="B149" s="311"/>
      <c r="C149" s="311"/>
      <c r="D149" s="311"/>
      <c r="E149" s="54"/>
      <c r="F149" s="54"/>
      <c r="G149" s="54"/>
      <c r="H149" s="54"/>
      <c r="I149" s="54"/>
      <c r="J149" s="54"/>
    </row>
    <row r="150" spans="1:10" ht="31.5" customHeight="1" x14ac:dyDescent="0.25">
      <c r="A150" s="311" t="s">
        <v>233</v>
      </c>
      <c r="B150" s="311"/>
      <c r="C150" s="311"/>
      <c r="D150" s="311"/>
    </row>
    <row r="151" spans="1:10" ht="31.5" customHeight="1" x14ac:dyDescent="0.25">
      <c r="A151" s="332" t="s">
        <v>234</v>
      </c>
      <c r="B151" s="332"/>
      <c r="C151" s="332"/>
      <c r="D151" s="332"/>
    </row>
    <row r="152" spans="1:10" ht="31.5" customHeight="1" x14ac:dyDescent="0.25">
      <c r="A152" s="166"/>
      <c r="B152" s="166"/>
      <c r="C152" s="166"/>
      <c r="D152" s="166"/>
    </row>
    <row r="153" spans="1:10" x14ac:dyDescent="0.25">
      <c r="A153" s="345" t="s">
        <v>56</v>
      </c>
      <c r="B153" s="345"/>
      <c r="C153" s="345"/>
      <c r="D153" s="345"/>
    </row>
    <row r="154" spans="1:10" x14ac:dyDescent="0.25">
      <c r="A154" s="346" t="s">
        <v>235</v>
      </c>
      <c r="B154" s="346"/>
      <c r="C154" s="161"/>
      <c r="D154" s="161"/>
    </row>
    <row r="155" spans="1:10" x14ac:dyDescent="0.25">
      <c r="A155" s="57" t="s">
        <v>57</v>
      </c>
      <c r="B155" s="57" t="s">
        <v>58</v>
      </c>
      <c r="C155" s="347" t="s">
        <v>14</v>
      </c>
      <c r="D155" s="348"/>
    </row>
    <row r="156" spans="1:10" x14ac:dyDescent="0.25">
      <c r="A156" s="58" t="s">
        <v>15</v>
      </c>
      <c r="B156" s="59" t="s">
        <v>85</v>
      </c>
      <c r="C156" s="349"/>
      <c r="D156" s="350"/>
    </row>
    <row r="157" spans="1:10" x14ac:dyDescent="0.25">
      <c r="A157" s="349" t="s">
        <v>2</v>
      </c>
      <c r="B157" s="350"/>
      <c r="C157" s="349"/>
      <c r="D157" s="350"/>
    </row>
    <row r="158" spans="1:10" x14ac:dyDescent="0.25">
      <c r="A158" s="11"/>
      <c r="B158" s="11"/>
      <c r="C158" s="11"/>
      <c r="D158" s="11"/>
    </row>
    <row r="159" spans="1:10" x14ac:dyDescent="0.25">
      <c r="A159" s="351" t="s">
        <v>59</v>
      </c>
      <c r="B159" s="351"/>
      <c r="C159" s="351"/>
      <c r="D159" s="351"/>
    </row>
    <row r="160" spans="1:10" x14ac:dyDescent="0.25">
      <c r="A160" s="18"/>
      <c r="B160" s="11"/>
      <c r="C160" s="11"/>
      <c r="D160" s="11"/>
    </row>
    <row r="161" spans="1:4" x14ac:dyDescent="0.25">
      <c r="A161" s="169">
        <v>4</v>
      </c>
      <c r="B161" s="169" t="s">
        <v>60</v>
      </c>
      <c r="C161" s="340" t="s">
        <v>14</v>
      </c>
      <c r="D161" s="340"/>
    </row>
    <row r="162" spans="1:4" x14ac:dyDescent="0.25">
      <c r="A162" s="171" t="s">
        <v>54</v>
      </c>
      <c r="B162" s="14" t="s">
        <v>86</v>
      </c>
      <c r="C162" s="334">
        <f>D140</f>
        <v>93.146368085845708</v>
      </c>
      <c r="D162" s="334"/>
    </row>
    <row r="163" spans="1:4" x14ac:dyDescent="0.25">
      <c r="A163" s="171" t="s">
        <v>57</v>
      </c>
      <c r="B163" s="14" t="s">
        <v>236</v>
      </c>
      <c r="C163" s="334">
        <f>C157</f>
        <v>0</v>
      </c>
      <c r="D163" s="334"/>
    </row>
    <row r="164" spans="1:4" x14ac:dyDescent="0.25">
      <c r="A164" s="327" t="s">
        <v>2</v>
      </c>
      <c r="B164" s="327"/>
      <c r="C164" s="337">
        <f>SUM(C162:C162)</f>
        <v>93.146368085845708</v>
      </c>
      <c r="D164" s="337"/>
    </row>
    <row r="165" spans="1:4" x14ac:dyDescent="0.25">
      <c r="A165" s="11"/>
      <c r="B165" s="11"/>
      <c r="C165" s="11"/>
      <c r="D165" s="11"/>
    </row>
    <row r="166" spans="1:4" x14ac:dyDescent="0.25">
      <c r="A166" s="11"/>
      <c r="B166" s="11"/>
      <c r="C166" s="11"/>
      <c r="D166" s="11"/>
    </row>
    <row r="167" spans="1:4" x14ac:dyDescent="0.25">
      <c r="A167" s="323" t="s">
        <v>61</v>
      </c>
      <c r="B167" s="323"/>
      <c r="C167" s="323"/>
      <c r="D167" s="323"/>
    </row>
    <row r="168" spans="1:4" x14ac:dyDescent="0.25">
      <c r="A168" s="11"/>
      <c r="B168" s="11"/>
      <c r="C168" s="11"/>
      <c r="D168" s="11"/>
    </row>
    <row r="169" spans="1:4" x14ac:dyDescent="0.25">
      <c r="A169" s="169">
        <v>5</v>
      </c>
      <c r="B169" s="169" t="s">
        <v>7</v>
      </c>
      <c r="C169" s="340" t="s">
        <v>14</v>
      </c>
      <c r="D169" s="340"/>
    </row>
    <row r="170" spans="1:4" x14ac:dyDescent="0.25">
      <c r="A170" s="37" t="s">
        <v>15</v>
      </c>
      <c r="B170" s="51" t="s">
        <v>371</v>
      </c>
      <c r="C170" s="352">
        <v>45.81</v>
      </c>
      <c r="D170" s="353"/>
    </row>
    <row r="171" spans="1:4" x14ac:dyDescent="0.25">
      <c r="A171" s="37" t="s">
        <v>16</v>
      </c>
      <c r="B171" s="51" t="s">
        <v>62</v>
      </c>
      <c r="C171" s="352">
        <v>0</v>
      </c>
      <c r="D171" s="353"/>
    </row>
    <row r="172" spans="1:4" x14ac:dyDescent="0.25">
      <c r="A172" s="37" t="s">
        <v>17</v>
      </c>
      <c r="B172" s="51" t="s">
        <v>249</v>
      </c>
      <c r="C172" s="352">
        <f>Equipamentos!G93</f>
        <v>44.463638095238089</v>
      </c>
      <c r="D172" s="353"/>
    </row>
    <row r="173" spans="1:4" x14ac:dyDescent="0.25">
      <c r="A173" s="37" t="s">
        <v>19</v>
      </c>
      <c r="B173" s="51" t="s">
        <v>459</v>
      </c>
      <c r="C173" s="352">
        <v>13.2</v>
      </c>
      <c r="D173" s="353"/>
    </row>
    <row r="174" spans="1:4" x14ac:dyDescent="0.25">
      <c r="A174" s="335" t="s">
        <v>39</v>
      </c>
      <c r="B174" s="354"/>
      <c r="C174" s="355">
        <f>SUM(C170:C173)</f>
        <v>103.47363809523809</v>
      </c>
      <c r="D174" s="355"/>
    </row>
    <row r="175" spans="1:4" ht="15.75" customHeight="1" x14ac:dyDescent="0.25">
      <c r="A175" s="318" t="s">
        <v>187</v>
      </c>
      <c r="B175" s="318"/>
      <c r="C175" s="318"/>
      <c r="D175" s="318"/>
    </row>
    <row r="176" spans="1:4" ht="32.1" customHeight="1" x14ac:dyDescent="0.25">
      <c r="A176" s="311" t="s">
        <v>300</v>
      </c>
      <c r="B176" s="311"/>
      <c r="C176" s="311"/>
      <c r="D176" s="311"/>
    </row>
    <row r="177" spans="1:10" x14ac:dyDescent="0.25">
      <c r="A177" s="311" t="s">
        <v>469</v>
      </c>
      <c r="B177" s="311"/>
      <c r="C177" s="311"/>
      <c r="D177" s="311"/>
      <c r="E177" s="53"/>
      <c r="F177" s="53"/>
      <c r="G177" s="53"/>
      <c r="H177" s="53"/>
      <c r="I177" s="53"/>
      <c r="J177" s="53"/>
    </row>
    <row r="178" spans="1:10" ht="30.6" customHeight="1" x14ac:dyDescent="0.25">
      <c r="A178" s="311" t="s">
        <v>238</v>
      </c>
      <c r="B178" s="311"/>
      <c r="C178" s="311"/>
      <c r="D178" s="311"/>
      <c r="E178" s="60"/>
      <c r="F178" s="60"/>
      <c r="G178" s="60"/>
      <c r="H178" s="60"/>
      <c r="I178" s="60"/>
      <c r="J178" s="60"/>
    </row>
    <row r="179" spans="1:10" ht="31.5" customHeight="1" x14ac:dyDescent="0.25">
      <c r="A179" s="311" t="s">
        <v>239</v>
      </c>
      <c r="B179" s="311"/>
      <c r="C179" s="311"/>
      <c r="D179" s="311"/>
      <c r="E179" s="53"/>
      <c r="F179" s="53"/>
      <c r="G179" s="53"/>
      <c r="H179" s="53"/>
      <c r="I179" s="53"/>
      <c r="J179" s="53"/>
    </row>
    <row r="180" spans="1:10" x14ac:dyDescent="0.25">
      <c r="A180" s="11"/>
      <c r="B180" s="11"/>
      <c r="C180" s="11"/>
      <c r="D180" s="11"/>
    </row>
    <row r="181" spans="1:10" x14ac:dyDescent="0.25">
      <c r="A181" s="323" t="s">
        <v>63</v>
      </c>
      <c r="B181" s="323"/>
      <c r="C181" s="323"/>
      <c r="D181" s="323"/>
    </row>
    <row r="182" spans="1:10" x14ac:dyDescent="0.25">
      <c r="A182" s="43"/>
      <c r="B182" s="43"/>
      <c r="C182" s="43"/>
      <c r="D182" s="43"/>
    </row>
    <row r="183" spans="1:10" x14ac:dyDescent="0.25">
      <c r="A183" s="43"/>
      <c r="B183" s="330" t="s">
        <v>240</v>
      </c>
      <c r="C183" s="330"/>
      <c r="D183" s="25">
        <f>C36+C104+D118+C164+C174</f>
        <v>4028.5248242921461</v>
      </c>
    </row>
    <row r="184" spans="1:10" x14ac:dyDescent="0.25">
      <c r="A184" s="43"/>
      <c r="B184" s="330" t="s">
        <v>241</v>
      </c>
      <c r="C184" s="330"/>
      <c r="D184" s="25">
        <f>D183+D187</f>
        <v>4028.5248242921461</v>
      </c>
    </row>
    <row r="185" spans="1:10" x14ac:dyDescent="0.25">
      <c r="A185" s="43"/>
      <c r="B185" s="356" t="s">
        <v>242</v>
      </c>
      <c r="C185" s="356"/>
      <c r="D185" s="25">
        <f>(D184+D188)/(1-C189)</f>
        <v>4028.5248242921461</v>
      </c>
    </row>
    <row r="186" spans="1:10" ht="14.45" customHeight="1" x14ac:dyDescent="0.25">
      <c r="A186" s="169">
        <v>6</v>
      </c>
      <c r="B186" s="169" t="s">
        <v>8</v>
      </c>
      <c r="C186" s="169" t="s">
        <v>34</v>
      </c>
      <c r="D186" s="169" t="s">
        <v>14</v>
      </c>
      <c r="E186" s="1" t="s">
        <v>353</v>
      </c>
    </row>
    <row r="187" spans="1:10" x14ac:dyDescent="0.25">
      <c r="A187" s="171" t="s">
        <v>15</v>
      </c>
      <c r="B187" s="14" t="s">
        <v>9</v>
      </c>
      <c r="C187" s="48">
        <v>0</v>
      </c>
      <c r="D187" s="61">
        <f>D183*C187</f>
        <v>0</v>
      </c>
    </row>
    <row r="188" spans="1:10" x14ac:dyDescent="0.25">
      <c r="A188" s="171" t="s">
        <v>16</v>
      </c>
      <c r="B188" s="14" t="s">
        <v>250</v>
      </c>
      <c r="C188" s="48">
        <v>0</v>
      </c>
      <c r="D188" s="61">
        <f>D184*C188</f>
        <v>0</v>
      </c>
    </row>
    <row r="189" spans="1:10" x14ac:dyDescent="0.25">
      <c r="A189" s="171" t="s">
        <v>17</v>
      </c>
      <c r="B189" s="14" t="s">
        <v>10</v>
      </c>
      <c r="C189" s="48">
        <v>0</v>
      </c>
      <c r="D189" s="61"/>
    </row>
    <row r="190" spans="1:10" x14ac:dyDescent="0.25">
      <c r="A190" s="171"/>
      <c r="B190" s="14" t="s">
        <v>75</v>
      </c>
      <c r="C190" s="48">
        <v>0</v>
      </c>
      <c r="D190" s="61">
        <f>D185*C190</f>
        <v>0</v>
      </c>
    </row>
    <row r="191" spans="1:10" x14ac:dyDescent="0.25">
      <c r="A191" s="171"/>
      <c r="B191" s="14" t="s">
        <v>76</v>
      </c>
      <c r="C191" s="48">
        <v>0</v>
      </c>
      <c r="D191" s="61">
        <f>D185*C191</f>
        <v>0</v>
      </c>
    </row>
    <row r="192" spans="1:10" x14ac:dyDescent="0.25">
      <c r="A192" s="171"/>
      <c r="B192" s="14" t="s">
        <v>73</v>
      </c>
      <c r="C192" s="48">
        <v>0</v>
      </c>
      <c r="D192" s="61">
        <f>D185*C192</f>
        <v>0</v>
      </c>
    </row>
    <row r="193" spans="1:10" x14ac:dyDescent="0.25">
      <c r="A193" s="171"/>
      <c r="B193" s="14" t="s">
        <v>74</v>
      </c>
      <c r="C193" s="48">
        <v>0</v>
      </c>
      <c r="D193" s="61">
        <f>D185*C193</f>
        <v>0</v>
      </c>
    </row>
    <row r="194" spans="1:10" ht="19.5" customHeight="1" x14ac:dyDescent="0.25">
      <c r="A194" s="171"/>
      <c r="B194" s="14" t="s">
        <v>243</v>
      </c>
      <c r="C194" s="48"/>
      <c r="D194" s="61"/>
    </row>
    <row r="195" spans="1:10" x14ac:dyDescent="0.25">
      <c r="A195" s="357" t="s">
        <v>6</v>
      </c>
      <c r="B195" s="357"/>
      <c r="C195" s="48"/>
      <c r="D195" s="61">
        <f>SUM(D187:D194)</f>
        <v>0</v>
      </c>
    </row>
    <row r="196" spans="1:10" x14ac:dyDescent="0.25">
      <c r="A196" s="358" t="s">
        <v>187</v>
      </c>
      <c r="B196" s="359"/>
      <c r="C196" s="359"/>
      <c r="D196" s="359"/>
    </row>
    <row r="197" spans="1:10" ht="21" customHeight="1" x14ac:dyDescent="0.25">
      <c r="A197" s="311" t="s">
        <v>297</v>
      </c>
      <c r="B197" s="311"/>
      <c r="C197" s="311"/>
      <c r="D197" s="311"/>
      <c r="E197" s="54"/>
      <c r="F197" s="54"/>
      <c r="G197" s="54"/>
      <c r="H197" s="54"/>
      <c r="I197" s="54"/>
      <c r="J197" s="54"/>
    </row>
    <row r="198" spans="1:10" x14ac:dyDescent="0.25">
      <c r="A198" s="320" t="s">
        <v>251</v>
      </c>
      <c r="B198" s="320"/>
      <c r="C198" s="320"/>
      <c r="D198" s="320"/>
      <c r="E198" s="17"/>
      <c r="F198" s="17"/>
      <c r="G198" s="17"/>
      <c r="H198" s="17"/>
    </row>
    <row r="199" spans="1:10" x14ac:dyDescent="0.25">
      <c r="A199" s="164"/>
      <c r="B199" s="164"/>
      <c r="C199" s="164"/>
      <c r="D199" s="164"/>
      <c r="E199" s="17"/>
      <c r="F199" s="17"/>
      <c r="G199" s="17"/>
      <c r="H199" s="17"/>
    </row>
    <row r="200" spans="1:10" x14ac:dyDescent="0.25">
      <c r="A200" s="11"/>
      <c r="B200" s="11"/>
      <c r="C200" s="11"/>
      <c r="D200" s="11"/>
    </row>
    <row r="201" spans="1:10" x14ac:dyDescent="0.25">
      <c r="A201" s="323" t="s">
        <v>64</v>
      </c>
      <c r="B201" s="323"/>
      <c r="C201" s="323"/>
      <c r="D201" s="323"/>
    </row>
    <row r="202" spans="1:10" x14ac:dyDescent="0.25">
      <c r="A202" s="11"/>
      <c r="B202" s="11"/>
      <c r="C202" s="11"/>
      <c r="D202" s="11"/>
    </row>
    <row r="203" spans="1:10" x14ac:dyDescent="0.25">
      <c r="A203" s="169"/>
      <c r="B203" s="169" t="s">
        <v>65</v>
      </c>
      <c r="C203" s="340" t="s">
        <v>14</v>
      </c>
      <c r="D203" s="340"/>
    </row>
    <row r="204" spans="1:10" x14ac:dyDescent="0.25">
      <c r="A204" s="165" t="s">
        <v>15</v>
      </c>
      <c r="B204" s="14" t="s">
        <v>12</v>
      </c>
      <c r="C204" s="334">
        <f>C36</f>
        <v>2230.9690000000001</v>
      </c>
      <c r="D204" s="334"/>
    </row>
    <row r="205" spans="1:10" x14ac:dyDescent="0.25">
      <c r="A205" s="165" t="s">
        <v>16</v>
      </c>
      <c r="B205" s="14" t="s">
        <v>25</v>
      </c>
      <c r="C205" s="334">
        <f>C104</f>
        <v>1487.094894632</v>
      </c>
      <c r="D205" s="334"/>
    </row>
    <row r="206" spans="1:10" x14ac:dyDescent="0.25">
      <c r="A206" s="165" t="s">
        <v>17</v>
      </c>
      <c r="B206" s="14" t="s">
        <v>45</v>
      </c>
      <c r="C206" s="334">
        <f>D118</f>
        <v>113.84092347906254</v>
      </c>
      <c r="D206" s="334"/>
    </row>
    <row r="207" spans="1:10" x14ac:dyDescent="0.25">
      <c r="A207" s="165" t="s">
        <v>19</v>
      </c>
      <c r="B207" s="14" t="s">
        <v>52</v>
      </c>
      <c r="C207" s="334">
        <f>C164</f>
        <v>93.146368085845708</v>
      </c>
      <c r="D207" s="334"/>
    </row>
    <row r="208" spans="1:10" ht="14.45" customHeight="1" x14ac:dyDescent="0.25">
      <c r="A208" s="165" t="s">
        <v>20</v>
      </c>
      <c r="B208" s="14" t="s">
        <v>61</v>
      </c>
      <c r="C208" s="334">
        <f>C174</f>
        <v>103.47363809523809</v>
      </c>
      <c r="D208" s="334"/>
    </row>
    <row r="209" spans="1:4" x14ac:dyDescent="0.25">
      <c r="A209" s="335" t="s">
        <v>66</v>
      </c>
      <c r="B209" s="336"/>
      <c r="C209" s="337">
        <f>SUM(C204:C208)</f>
        <v>4028.5248242921461</v>
      </c>
      <c r="D209" s="337"/>
    </row>
    <row r="210" spans="1:4" ht="14.45" customHeight="1" x14ac:dyDescent="0.25">
      <c r="A210" s="165" t="s">
        <v>22</v>
      </c>
      <c r="B210" s="14" t="s">
        <v>67</v>
      </c>
      <c r="C210" s="334">
        <f>D187</f>
        <v>0</v>
      </c>
      <c r="D210" s="334"/>
    </row>
    <row r="211" spans="1:4" ht="19.5" x14ac:dyDescent="0.25">
      <c r="A211" s="361" t="s">
        <v>68</v>
      </c>
      <c r="B211" s="362"/>
      <c r="C211" s="363">
        <f>C209+C210</f>
        <v>4028.5248242921461</v>
      </c>
      <c r="D211" s="363"/>
    </row>
    <row r="212" spans="1:4" ht="14.45" customHeight="1" x14ac:dyDescent="0.25">
      <c r="A212" s="335" t="s">
        <v>95</v>
      </c>
      <c r="B212" s="336"/>
      <c r="C212" s="360">
        <v>1</v>
      </c>
      <c r="D212" s="360"/>
    </row>
    <row r="213" spans="1:4" ht="14.45" customHeight="1" x14ac:dyDescent="0.25">
      <c r="A213" s="335" t="s">
        <v>96</v>
      </c>
      <c r="B213" s="336"/>
      <c r="C213" s="337">
        <f>C211*C212</f>
        <v>4028.5248242921461</v>
      </c>
      <c r="D213" s="337"/>
    </row>
    <row r="214" spans="1:4" x14ac:dyDescent="0.25">
      <c r="A214" s="335" t="s">
        <v>92</v>
      </c>
      <c r="B214" s="336"/>
      <c r="C214" s="337">
        <f>C213*12</f>
        <v>48342.297891505754</v>
      </c>
      <c r="D214" s="337"/>
    </row>
  </sheetData>
  <mergeCells count="146">
    <mergeCell ref="A212:B212"/>
    <mergeCell ref="C212:D212"/>
    <mergeCell ref="A213:B213"/>
    <mergeCell ref="C213:D213"/>
    <mergeCell ref="A214:B214"/>
    <mergeCell ref="C214:D214"/>
    <mergeCell ref="C207:D207"/>
    <mergeCell ref="C208:D208"/>
    <mergeCell ref="A209:B209"/>
    <mergeCell ref="C209:D209"/>
    <mergeCell ref="C210:D210"/>
    <mergeCell ref="A211:B211"/>
    <mergeCell ref="C211:D211"/>
    <mergeCell ref="A198:D198"/>
    <mergeCell ref="A201:D201"/>
    <mergeCell ref="C203:D203"/>
    <mergeCell ref="C204:D204"/>
    <mergeCell ref="C205:D205"/>
    <mergeCell ref="C206:D206"/>
    <mergeCell ref="B183:C183"/>
    <mergeCell ref="B184:C184"/>
    <mergeCell ref="B185:C185"/>
    <mergeCell ref="A195:B195"/>
    <mergeCell ref="A196:D196"/>
    <mergeCell ref="A197:D197"/>
    <mergeCell ref="A175:D175"/>
    <mergeCell ref="A176:D176"/>
    <mergeCell ref="A177:D177"/>
    <mergeCell ref="A178:D178"/>
    <mergeCell ref="A179:D179"/>
    <mergeCell ref="A181:D181"/>
    <mergeCell ref="C169:D169"/>
    <mergeCell ref="C170:D170"/>
    <mergeCell ref="C171:D171"/>
    <mergeCell ref="C172:D172"/>
    <mergeCell ref="C173:D173"/>
    <mergeCell ref="A174:B174"/>
    <mergeCell ref="C174:D174"/>
    <mergeCell ref="C161:D161"/>
    <mergeCell ref="C162:D162"/>
    <mergeCell ref="C163:D163"/>
    <mergeCell ref="A164:B164"/>
    <mergeCell ref="C164:D164"/>
    <mergeCell ref="A167:D167"/>
    <mergeCell ref="A154:B154"/>
    <mergeCell ref="C155:D155"/>
    <mergeCell ref="C156:D156"/>
    <mergeCell ref="A157:B157"/>
    <mergeCell ref="C157:D157"/>
    <mergeCell ref="A159:D159"/>
    <mergeCell ref="A147:D147"/>
    <mergeCell ref="A148:D148"/>
    <mergeCell ref="A149:D149"/>
    <mergeCell ref="A150:D150"/>
    <mergeCell ref="A151:D151"/>
    <mergeCell ref="A153:D153"/>
    <mergeCell ref="A141:D141"/>
    <mergeCell ref="A142:D142"/>
    <mergeCell ref="A143:D143"/>
    <mergeCell ref="A144:D144"/>
    <mergeCell ref="A145:D145"/>
    <mergeCell ref="A146:D146"/>
    <mergeCell ref="A125:D125"/>
    <mergeCell ref="A126:D126"/>
    <mergeCell ref="A127:D127"/>
    <mergeCell ref="A129:D129"/>
    <mergeCell ref="A131:B131"/>
    <mergeCell ref="A140:C140"/>
    <mergeCell ref="A118:B118"/>
    <mergeCell ref="A119:D119"/>
    <mergeCell ref="A120:D120"/>
    <mergeCell ref="A121:D121"/>
    <mergeCell ref="A122:D122"/>
    <mergeCell ref="A123:D123"/>
    <mergeCell ref="C103:D103"/>
    <mergeCell ref="A104:B104"/>
    <mergeCell ref="C104:D104"/>
    <mergeCell ref="A107:D107"/>
    <mergeCell ref="A109:B109"/>
    <mergeCell ref="A110:B110"/>
    <mergeCell ref="A95:D95"/>
    <mergeCell ref="A96:D96"/>
    <mergeCell ref="A98:D98"/>
    <mergeCell ref="C100:D100"/>
    <mergeCell ref="C101:D101"/>
    <mergeCell ref="C102:D102"/>
    <mergeCell ref="A83:D83"/>
    <mergeCell ref="A90:C90"/>
    <mergeCell ref="A91:D91"/>
    <mergeCell ref="A92:D92"/>
    <mergeCell ref="A93:D93"/>
    <mergeCell ref="A94:D94"/>
    <mergeCell ref="A74:D75"/>
    <mergeCell ref="A76:D76"/>
    <mergeCell ref="A77:D78"/>
    <mergeCell ref="A79:D79"/>
    <mergeCell ref="A80:D80"/>
    <mergeCell ref="A81:D81"/>
    <mergeCell ref="A57:D57"/>
    <mergeCell ref="A59:B59"/>
    <mergeCell ref="A69:B69"/>
    <mergeCell ref="A70:D70"/>
    <mergeCell ref="A71:D71"/>
    <mergeCell ref="A72:D73"/>
    <mergeCell ref="A45:D45"/>
    <mergeCell ref="A47:D47"/>
    <mergeCell ref="A52:B52"/>
    <mergeCell ref="A53:D53"/>
    <mergeCell ref="A54:D54"/>
    <mergeCell ref="A55:D55"/>
    <mergeCell ref="A37:D37"/>
    <mergeCell ref="A38:D38"/>
    <mergeCell ref="A39:D39"/>
    <mergeCell ref="A41:D41"/>
    <mergeCell ref="A42:D42"/>
    <mergeCell ref="A43:D44"/>
    <mergeCell ref="C32:D32"/>
    <mergeCell ref="C33:D33"/>
    <mergeCell ref="C34:D34"/>
    <mergeCell ref="C35:D35"/>
    <mergeCell ref="A36:B36"/>
    <mergeCell ref="C36:D36"/>
    <mergeCell ref="A24:D24"/>
    <mergeCell ref="A25:D25"/>
    <mergeCell ref="A27:D27"/>
    <mergeCell ref="C29:D29"/>
    <mergeCell ref="C30:D30"/>
    <mergeCell ref="C31:D31"/>
    <mergeCell ref="C18:D18"/>
    <mergeCell ref="C19:D19"/>
    <mergeCell ref="A20:D20"/>
    <mergeCell ref="A21:D21"/>
    <mergeCell ref="A22:D22"/>
    <mergeCell ref="A23:D23"/>
    <mergeCell ref="C12:D12"/>
    <mergeCell ref="C13:D13"/>
    <mergeCell ref="C14:D14"/>
    <mergeCell ref="C15:D15"/>
    <mergeCell ref="C16:D16"/>
    <mergeCell ref="C17:D17"/>
    <mergeCell ref="A1:D1"/>
    <mergeCell ref="A2:D2"/>
    <mergeCell ref="A4:B4"/>
    <mergeCell ref="A6:D6"/>
    <mergeCell ref="A7:D8"/>
    <mergeCell ref="A10:D10"/>
  </mergeCells>
  <pageMargins left="0.25" right="0.25" top="0.75" bottom="0.75" header="0.3" footer="0.3"/>
  <pageSetup paperSize="9" orientation="landscape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37DF50-9FE2-402B-8A21-83B932D5F27A}">
  <dimension ref="A1:J214"/>
  <sheetViews>
    <sheetView topLeftCell="A201" workbookViewId="0">
      <selection activeCell="A178" sqref="A178:D178"/>
    </sheetView>
  </sheetViews>
  <sheetFormatPr defaultColWidth="8.7109375" defaultRowHeight="15.75" x14ac:dyDescent="0.25"/>
  <cols>
    <col min="1" max="1" width="8.7109375" style="1"/>
    <col min="2" max="2" width="74.42578125" style="1" customWidth="1"/>
    <col min="3" max="3" width="18" style="1" customWidth="1"/>
    <col min="4" max="4" width="14.28515625" style="1" customWidth="1"/>
    <col min="5" max="5" width="7.5703125" style="1" customWidth="1"/>
    <col min="6" max="6" width="16.42578125" style="1" customWidth="1"/>
    <col min="7" max="8" width="12.42578125" style="1" customWidth="1"/>
    <col min="9" max="16384" width="8.7109375" style="1"/>
  </cols>
  <sheetData>
    <row r="1" spans="1:6" x14ac:dyDescent="0.25">
      <c r="A1" s="306" t="s">
        <v>69</v>
      </c>
      <c r="B1" s="306"/>
      <c r="C1" s="306"/>
      <c r="D1" s="306"/>
    </row>
    <row r="2" spans="1:6" x14ac:dyDescent="0.25">
      <c r="A2" s="306" t="s">
        <v>70</v>
      </c>
      <c r="B2" s="306"/>
      <c r="C2" s="306"/>
      <c r="D2" s="306"/>
    </row>
    <row r="3" spans="1:6" x14ac:dyDescent="0.25">
      <c r="A3" s="2"/>
      <c r="B3" s="2"/>
      <c r="C3" s="2"/>
      <c r="D3" s="2"/>
    </row>
    <row r="4" spans="1:6" x14ac:dyDescent="0.25">
      <c r="A4" s="307" t="s">
        <v>252</v>
      </c>
      <c r="B4" s="307"/>
      <c r="C4" s="2"/>
      <c r="D4" s="2"/>
    </row>
    <row r="5" spans="1:6" x14ac:dyDescent="0.25">
      <c r="A5" s="159" t="s">
        <v>253</v>
      </c>
      <c r="B5" s="2"/>
      <c r="C5" s="2"/>
      <c r="D5" s="2"/>
    </row>
    <row r="6" spans="1:6" x14ac:dyDescent="0.25">
      <c r="A6" s="308" t="s">
        <v>77</v>
      </c>
      <c r="B6" s="308"/>
      <c r="C6" s="308"/>
      <c r="D6" s="308"/>
    </row>
    <row r="7" spans="1:6" ht="14.45" customHeight="1" x14ac:dyDescent="0.25">
      <c r="A7" s="309" t="s">
        <v>185</v>
      </c>
      <c r="B7" s="309"/>
      <c r="C7" s="309"/>
      <c r="D7" s="309"/>
    </row>
    <row r="8" spans="1:6" ht="33" customHeight="1" x14ac:dyDescent="0.25">
      <c r="A8" s="309"/>
      <c r="B8" s="309"/>
      <c r="C8" s="309"/>
      <c r="D8" s="309"/>
    </row>
    <row r="9" spans="1:6" x14ac:dyDescent="0.25">
      <c r="A9" s="160"/>
      <c r="B9" s="160"/>
      <c r="C9" s="160"/>
      <c r="D9" s="160"/>
    </row>
    <row r="10" spans="1:6" x14ac:dyDescent="0.25">
      <c r="A10" s="310" t="s">
        <v>78</v>
      </c>
      <c r="B10" s="310"/>
      <c r="C10" s="310"/>
      <c r="D10" s="310"/>
    </row>
    <row r="11" spans="1:6" x14ac:dyDescent="0.25">
      <c r="A11" s="4"/>
      <c r="B11" s="4"/>
      <c r="C11" s="4"/>
      <c r="D11" s="160"/>
    </row>
    <row r="12" spans="1:6" x14ac:dyDescent="0.25">
      <c r="A12" s="165">
        <v>1</v>
      </c>
      <c r="B12" s="6" t="s">
        <v>79</v>
      </c>
      <c r="C12" s="298" t="s">
        <v>98</v>
      </c>
      <c r="D12" s="299"/>
    </row>
    <row r="13" spans="1:6" x14ac:dyDescent="0.25">
      <c r="A13" s="165">
        <v>2</v>
      </c>
      <c r="B13" s="6" t="s">
        <v>80</v>
      </c>
      <c r="C13" s="300" t="s">
        <v>342</v>
      </c>
      <c r="D13" s="300"/>
    </row>
    <row r="14" spans="1:6" ht="35.25" customHeight="1" x14ac:dyDescent="0.25">
      <c r="A14" s="165">
        <v>3</v>
      </c>
      <c r="B14" s="7" t="s">
        <v>335</v>
      </c>
      <c r="C14" s="301">
        <v>2004.53</v>
      </c>
      <c r="D14" s="302"/>
      <c r="F14" s="211" t="s">
        <v>186</v>
      </c>
    </row>
    <row r="15" spans="1:6" ht="29.25" customHeight="1" x14ac:dyDescent="0.25">
      <c r="A15" s="8">
        <v>4</v>
      </c>
      <c r="B15" s="9" t="s">
        <v>82</v>
      </c>
      <c r="C15" s="303" t="s">
        <v>266</v>
      </c>
      <c r="D15" s="304"/>
    </row>
    <row r="16" spans="1:6" x14ac:dyDescent="0.25">
      <c r="A16" s="165">
        <v>5</v>
      </c>
      <c r="B16" s="6" t="s">
        <v>83</v>
      </c>
      <c r="C16" s="305"/>
      <c r="D16" s="305"/>
    </row>
    <row r="17" spans="1:7" x14ac:dyDescent="0.25">
      <c r="A17" s="165">
        <v>6</v>
      </c>
      <c r="B17" s="6" t="s">
        <v>97</v>
      </c>
      <c r="C17" s="305"/>
      <c r="D17" s="305"/>
    </row>
    <row r="18" spans="1:7" x14ac:dyDescent="0.25">
      <c r="A18" s="165">
        <v>7</v>
      </c>
      <c r="B18" s="6" t="s">
        <v>88</v>
      </c>
      <c r="C18" s="305"/>
      <c r="D18" s="305"/>
    </row>
    <row r="19" spans="1:7" x14ac:dyDescent="0.25">
      <c r="A19" s="165">
        <v>8</v>
      </c>
      <c r="B19" s="6" t="s">
        <v>87</v>
      </c>
      <c r="C19" s="317" t="s">
        <v>275</v>
      </c>
      <c r="D19" s="317"/>
    </row>
    <row r="20" spans="1:7" ht="15.75" customHeight="1" x14ac:dyDescent="0.25">
      <c r="A20" s="318" t="s">
        <v>187</v>
      </c>
      <c r="B20" s="318"/>
      <c r="C20" s="318"/>
      <c r="D20" s="318"/>
    </row>
    <row r="21" spans="1:7" x14ac:dyDescent="0.25">
      <c r="A21" s="319" t="s">
        <v>188</v>
      </c>
      <c r="B21" s="319"/>
      <c r="C21" s="319"/>
      <c r="D21" s="319"/>
    </row>
    <row r="22" spans="1:7" x14ac:dyDescent="0.25">
      <c r="A22" s="320" t="s">
        <v>332</v>
      </c>
      <c r="B22" s="320"/>
      <c r="C22" s="320"/>
      <c r="D22" s="320"/>
    </row>
    <row r="23" spans="1:7" x14ac:dyDescent="0.25">
      <c r="A23" s="321" t="s">
        <v>333</v>
      </c>
      <c r="B23" s="321"/>
      <c r="C23" s="321"/>
      <c r="D23" s="321"/>
    </row>
    <row r="24" spans="1:7" ht="15.6" customHeight="1" x14ac:dyDescent="0.25">
      <c r="A24" s="311" t="s">
        <v>334</v>
      </c>
      <c r="B24" s="311"/>
      <c r="C24" s="311"/>
      <c r="D24" s="311"/>
      <c r="E24" s="10"/>
      <c r="F24" s="10"/>
      <c r="G24" s="10"/>
    </row>
    <row r="25" spans="1:7" ht="15.6" customHeight="1" x14ac:dyDescent="0.25">
      <c r="A25" s="311" t="s">
        <v>388</v>
      </c>
      <c r="B25" s="311"/>
      <c r="C25" s="311"/>
      <c r="D25" s="311"/>
      <c r="E25" s="10"/>
      <c r="F25" s="10"/>
      <c r="G25" s="10"/>
    </row>
    <row r="26" spans="1:7" x14ac:dyDescent="0.25">
      <c r="A26" s="11"/>
      <c r="B26" s="11"/>
      <c r="C26" s="11"/>
      <c r="D26" s="11"/>
    </row>
    <row r="27" spans="1:7" x14ac:dyDescent="0.25">
      <c r="A27" s="310" t="s">
        <v>12</v>
      </c>
      <c r="B27" s="310"/>
      <c r="C27" s="310"/>
      <c r="D27" s="310"/>
    </row>
    <row r="28" spans="1:7" x14ac:dyDescent="0.25">
      <c r="A28" s="11"/>
      <c r="B28" s="11"/>
      <c r="C28" s="11"/>
      <c r="D28" s="11"/>
    </row>
    <row r="29" spans="1:7" x14ac:dyDescent="0.25">
      <c r="A29" s="169">
        <v>1</v>
      </c>
      <c r="B29" s="169" t="s">
        <v>13</v>
      </c>
      <c r="C29" s="312" t="s">
        <v>14</v>
      </c>
      <c r="D29" s="312"/>
    </row>
    <row r="30" spans="1:7" x14ac:dyDescent="0.25">
      <c r="A30" s="171" t="s">
        <v>15</v>
      </c>
      <c r="B30" s="51" t="s">
        <v>316</v>
      </c>
      <c r="C30" s="313">
        <f>C14</f>
        <v>2004.53</v>
      </c>
      <c r="D30" s="314"/>
    </row>
    <row r="31" spans="1:7" x14ac:dyDescent="0.25">
      <c r="A31" s="171" t="s">
        <v>16</v>
      </c>
      <c r="B31" s="51" t="s">
        <v>248</v>
      </c>
      <c r="C31" s="315">
        <f>C30*30%</f>
        <v>601.35899999999992</v>
      </c>
      <c r="D31" s="316"/>
    </row>
    <row r="32" spans="1:7" x14ac:dyDescent="0.25">
      <c r="A32" s="171" t="s">
        <v>17</v>
      </c>
      <c r="B32" s="51" t="s">
        <v>18</v>
      </c>
      <c r="C32" s="315"/>
      <c r="D32" s="316"/>
    </row>
    <row r="33" spans="1:7" x14ac:dyDescent="0.25">
      <c r="A33" s="171" t="s">
        <v>19</v>
      </c>
      <c r="B33" s="14" t="s">
        <v>1</v>
      </c>
      <c r="C33" s="324"/>
      <c r="D33" s="315"/>
    </row>
    <row r="34" spans="1:7" x14ac:dyDescent="0.25">
      <c r="A34" s="171" t="s">
        <v>20</v>
      </c>
      <c r="B34" s="14" t="s">
        <v>21</v>
      </c>
      <c r="C34" s="324"/>
      <c r="D34" s="315"/>
    </row>
    <row r="35" spans="1:7" x14ac:dyDescent="0.25">
      <c r="A35" s="171" t="s">
        <v>22</v>
      </c>
      <c r="B35" s="51" t="s">
        <v>24</v>
      </c>
      <c r="C35" s="325"/>
      <c r="D35" s="326"/>
    </row>
    <row r="36" spans="1:7" x14ac:dyDescent="0.25">
      <c r="A36" s="327" t="s">
        <v>2</v>
      </c>
      <c r="B36" s="327"/>
      <c r="C36" s="328">
        <f>SUM(C30:C35)</f>
        <v>2605.8890000000001</v>
      </c>
      <c r="D36" s="328"/>
    </row>
    <row r="37" spans="1:7" ht="15.75" customHeight="1" x14ac:dyDescent="0.25">
      <c r="A37" s="318" t="s">
        <v>187</v>
      </c>
      <c r="B37" s="318"/>
      <c r="C37" s="318"/>
      <c r="D37" s="318"/>
    </row>
    <row r="38" spans="1:7" ht="15.75" customHeight="1" x14ac:dyDescent="0.25">
      <c r="A38" s="322" t="s">
        <v>191</v>
      </c>
      <c r="B38" s="322"/>
      <c r="C38" s="322"/>
      <c r="D38" s="322"/>
    </row>
    <row r="39" spans="1:7" ht="15.6" customHeight="1" x14ac:dyDescent="0.25">
      <c r="A39" s="311"/>
      <c r="B39" s="311"/>
      <c r="C39" s="311"/>
      <c r="D39" s="311"/>
      <c r="E39" s="10"/>
      <c r="F39" s="10"/>
      <c r="G39" s="10"/>
    </row>
    <row r="40" spans="1:7" x14ac:dyDescent="0.25">
      <c r="A40" s="11"/>
      <c r="B40" s="11"/>
      <c r="C40" s="11"/>
      <c r="D40" s="11"/>
    </row>
    <row r="41" spans="1:7" x14ac:dyDescent="0.25">
      <c r="A41" s="323" t="s">
        <v>25</v>
      </c>
      <c r="B41" s="323"/>
      <c r="C41" s="323"/>
      <c r="D41" s="323"/>
    </row>
    <row r="42" spans="1:7" ht="15.75" customHeight="1" x14ac:dyDescent="0.25">
      <c r="A42" s="318" t="s">
        <v>187</v>
      </c>
      <c r="B42" s="318"/>
      <c r="C42" s="318"/>
      <c r="D42" s="318"/>
    </row>
    <row r="43" spans="1:7" ht="15.75" customHeight="1" x14ac:dyDescent="0.25">
      <c r="A43" s="311" t="s">
        <v>192</v>
      </c>
      <c r="B43" s="311"/>
      <c r="C43" s="311"/>
      <c r="D43" s="311"/>
    </row>
    <row r="44" spans="1:7" x14ac:dyDescent="0.25">
      <c r="A44" s="311"/>
      <c r="B44" s="311"/>
      <c r="C44" s="311"/>
      <c r="D44" s="311"/>
    </row>
    <row r="45" spans="1:7" ht="15.75" customHeight="1" x14ac:dyDescent="0.25">
      <c r="A45" s="311" t="s">
        <v>193</v>
      </c>
      <c r="B45" s="311"/>
      <c r="C45" s="311"/>
      <c r="D45" s="311"/>
    </row>
    <row r="46" spans="1:7" x14ac:dyDescent="0.25">
      <c r="A46" s="18"/>
      <c r="B46" s="11"/>
      <c r="C46" s="11"/>
      <c r="D46" s="11"/>
    </row>
    <row r="47" spans="1:7" x14ac:dyDescent="0.25">
      <c r="A47" s="331" t="s">
        <v>26</v>
      </c>
      <c r="B47" s="331"/>
      <c r="C47" s="331"/>
      <c r="D47" s="331"/>
    </row>
    <row r="48" spans="1:7" x14ac:dyDescent="0.25">
      <c r="A48" s="11"/>
      <c r="B48" s="11"/>
      <c r="C48" s="11"/>
      <c r="D48" s="11"/>
    </row>
    <row r="49" spans="1:8" x14ac:dyDescent="0.25">
      <c r="A49" s="169" t="s">
        <v>27</v>
      </c>
      <c r="B49" s="169" t="s">
        <v>28</v>
      </c>
      <c r="C49" s="169" t="s">
        <v>34</v>
      </c>
      <c r="D49" s="169" t="s">
        <v>14</v>
      </c>
    </row>
    <row r="50" spans="1:8" x14ac:dyDescent="0.25">
      <c r="A50" s="171" t="s">
        <v>15</v>
      </c>
      <c r="B50" s="14" t="s">
        <v>29</v>
      </c>
      <c r="C50" s="19">
        <f>1/12</f>
        <v>8.3333333333333329E-2</v>
      </c>
      <c r="D50" s="20">
        <f>C36*C50</f>
        <v>217.15741666666668</v>
      </c>
    </row>
    <row r="51" spans="1:8" x14ac:dyDescent="0.25">
      <c r="A51" s="171" t="s">
        <v>16</v>
      </c>
      <c r="B51" s="14" t="s">
        <v>30</v>
      </c>
      <c r="C51" s="21">
        <v>0.121</v>
      </c>
      <c r="D51" s="20">
        <f>C36*C51</f>
        <v>315.312569</v>
      </c>
    </row>
    <row r="52" spans="1:8" x14ac:dyDescent="0.25">
      <c r="A52" s="327" t="s">
        <v>6</v>
      </c>
      <c r="B52" s="327"/>
      <c r="C52" s="171"/>
      <c r="D52" s="22">
        <f>SUM(D50:D51)</f>
        <v>532.46998566666662</v>
      </c>
      <c r="H52" s="23"/>
    </row>
    <row r="53" spans="1:8" ht="15.75" customHeight="1" x14ac:dyDescent="0.25">
      <c r="A53" s="318" t="s">
        <v>187</v>
      </c>
      <c r="B53" s="318"/>
      <c r="C53" s="318"/>
      <c r="D53" s="318"/>
    </row>
    <row r="54" spans="1:8" ht="27" customHeight="1" x14ac:dyDescent="0.25">
      <c r="A54" s="322" t="s">
        <v>194</v>
      </c>
      <c r="B54" s="322"/>
      <c r="C54" s="322"/>
      <c r="D54" s="322"/>
    </row>
    <row r="55" spans="1:8" ht="32.1" customHeight="1" x14ac:dyDescent="0.25">
      <c r="A55" s="332" t="s">
        <v>195</v>
      </c>
      <c r="B55" s="332"/>
      <c r="C55" s="332"/>
      <c r="D55" s="332"/>
    </row>
    <row r="56" spans="1:8" x14ac:dyDescent="0.25">
      <c r="A56" s="11"/>
      <c r="B56" s="11"/>
      <c r="C56" s="11"/>
      <c r="D56" s="11"/>
    </row>
    <row r="57" spans="1:8" x14ac:dyDescent="0.25">
      <c r="A57" s="329" t="s">
        <v>31</v>
      </c>
      <c r="B57" s="329"/>
      <c r="C57" s="329"/>
      <c r="D57" s="329"/>
    </row>
    <row r="58" spans="1:8" x14ac:dyDescent="0.25">
      <c r="A58" s="24"/>
      <c r="B58" s="24"/>
      <c r="C58" s="24"/>
      <c r="D58" s="24"/>
    </row>
    <row r="59" spans="1:8" x14ac:dyDescent="0.25">
      <c r="A59" s="330" t="s">
        <v>196</v>
      </c>
      <c r="B59" s="330"/>
      <c r="C59" s="25">
        <f>C36+D52</f>
        <v>3138.3589856666667</v>
      </c>
      <c r="D59" s="11"/>
    </row>
    <row r="60" spans="1:8" x14ac:dyDescent="0.25">
      <c r="A60" s="169" t="s">
        <v>32</v>
      </c>
      <c r="B60" s="169" t="s">
        <v>33</v>
      </c>
      <c r="C60" s="169" t="s">
        <v>34</v>
      </c>
      <c r="D60" s="169" t="s">
        <v>14</v>
      </c>
    </row>
    <row r="61" spans="1:8" x14ac:dyDescent="0.25">
      <c r="A61" s="171" t="s">
        <v>15</v>
      </c>
      <c r="B61" s="14" t="s">
        <v>197</v>
      </c>
      <c r="C61" s="26">
        <v>0.2</v>
      </c>
      <c r="D61" s="27">
        <f>$C$59*C61</f>
        <v>627.67179713333337</v>
      </c>
    </row>
    <row r="62" spans="1:8" x14ac:dyDescent="0.25">
      <c r="A62" s="171" t="s">
        <v>16</v>
      </c>
      <c r="B62" s="14" t="s">
        <v>35</v>
      </c>
      <c r="C62" s="28">
        <v>2.5000000000000001E-2</v>
      </c>
      <c r="D62" s="27">
        <f t="shared" ref="D62:D68" si="0">$C$59*C62</f>
        <v>78.458974641666671</v>
      </c>
    </row>
    <row r="63" spans="1:8" x14ac:dyDescent="0.25">
      <c r="A63" s="171" t="s">
        <v>17</v>
      </c>
      <c r="B63" s="29" t="s">
        <v>198</v>
      </c>
      <c r="C63" s="30">
        <v>0.03</v>
      </c>
      <c r="D63" s="27">
        <f t="shared" si="0"/>
        <v>94.150769569999994</v>
      </c>
    </row>
    <row r="64" spans="1:8" x14ac:dyDescent="0.25">
      <c r="A64" s="171" t="s">
        <v>19</v>
      </c>
      <c r="B64" s="14" t="s">
        <v>36</v>
      </c>
      <c r="C64" s="28">
        <v>1.4999999999999999E-2</v>
      </c>
      <c r="D64" s="27">
        <f t="shared" si="0"/>
        <v>47.075384784999997</v>
      </c>
    </row>
    <row r="65" spans="1:8" x14ac:dyDescent="0.25">
      <c r="A65" s="171" t="s">
        <v>20</v>
      </c>
      <c r="B65" s="14" t="s">
        <v>37</v>
      </c>
      <c r="C65" s="28">
        <v>0.01</v>
      </c>
      <c r="D65" s="27">
        <f t="shared" si="0"/>
        <v>31.383589856666667</v>
      </c>
    </row>
    <row r="66" spans="1:8" x14ac:dyDescent="0.25">
      <c r="A66" s="171" t="s">
        <v>22</v>
      </c>
      <c r="B66" s="14" t="s">
        <v>3</v>
      </c>
      <c r="C66" s="28">
        <v>6.0000000000000001E-3</v>
      </c>
      <c r="D66" s="27">
        <f t="shared" si="0"/>
        <v>18.830153914</v>
      </c>
    </row>
    <row r="67" spans="1:8" x14ac:dyDescent="0.25">
      <c r="A67" s="171" t="s">
        <v>23</v>
      </c>
      <c r="B67" s="14" t="s">
        <v>4</v>
      </c>
      <c r="C67" s="28">
        <v>2E-3</v>
      </c>
      <c r="D67" s="27">
        <f t="shared" si="0"/>
        <v>6.2767179713333334</v>
      </c>
    </row>
    <row r="68" spans="1:8" x14ac:dyDescent="0.25">
      <c r="A68" s="171" t="s">
        <v>38</v>
      </c>
      <c r="B68" s="14" t="s">
        <v>5</v>
      </c>
      <c r="C68" s="28">
        <v>0.08</v>
      </c>
      <c r="D68" s="27">
        <f t="shared" si="0"/>
        <v>251.06871885333334</v>
      </c>
      <c r="F68" s="31"/>
    </row>
    <row r="69" spans="1:8" x14ac:dyDescent="0.25">
      <c r="A69" s="327" t="s">
        <v>39</v>
      </c>
      <c r="B69" s="327"/>
      <c r="C69" s="32">
        <f>SUM(C61:C68)</f>
        <v>0.36800000000000005</v>
      </c>
      <c r="D69" s="22">
        <f>SUM(D61:D68)</f>
        <v>1154.9161067253333</v>
      </c>
    </row>
    <row r="70" spans="1:8" ht="15.75" customHeight="1" x14ac:dyDescent="0.25">
      <c r="A70" s="318" t="s">
        <v>187</v>
      </c>
      <c r="B70" s="318"/>
      <c r="C70" s="318"/>
      <c r="D70" s="318"/>
    </row>
    <row r="71" spans="1:8" x14ac:dyDescent="0.25">
      <c r="A71" s="319" t="s">
        <v>199</v>
      </c>
      <c r="B71" s="319"/>
      <c r="C71" s="319"/>
      <c r="D71" s="319"/>
    </row>
    <row r="72" spans="1:8" ht="14.45" customHeight="1" x14ac:dyDescent="0.25">
      <c r="A72" s="311" t="s">
        <v>276</v>
      </c>
      <c r="B72" s="311"/>
      <c r="C72" s="311"/>
      <c r="D72" s="311"/>
      <c r="E72" s="33"/>
      <c r="F72" s="33"/>
      <c r="G72" s="33"/>
      <c r="H72" s="33"/>
    </row>
    <row r="73" spans="1:8" x14ac:dyDescent="0.25">
      <c r="A73" s="311"/>
      <c r="B73" s="311"/>
      <c r="C73" s="311"/>
      <c r="D73" s="311"/>
    </row>
    <row r="74" spans="1:8" ht="14.45" customHeight="1" x14ac:dyDescent="0.25">
      <c r="A74" s="311" t="s">
        <v>201</v>
      </c>
      <c r="B74" s="311"/>
      <c r="C74" s="311"/>
      <c r="D74" s="311"/>
      <c r="E74" s="17"/>
      <c r="F74" s="17"/>
      <c r="G74" s="17"/>
      <c r="H74" s="17"/>
    </row>
    <row r="75" spans="1:8" ht="14.45" customHeight="1" x14ac:dyDescent="0.25">
      <c r="A75" s="311"/>
      <c r="B75" s="311"/>
      <c r="C75" s="311"/>
      <c r="D75" s="311"/>
      <c r="E75" s="17"/>
      <c r="F75" s="17"/>
      <c r="G75" s="17"/>
      <c r="H75" s="17"/>
    </row>
    <row r="76" spans="1:8" ht="14.45" customHeight="1" x14ac:dyDescent="0.25">
      <c r="A76" s="311" t="s">
        <v>202</v>
      </c>
      <c r="B76" s="311"/>
      <c r="C76" s="311"/>
      <c r="D76" s="311"/>
      <c r="E76" s="33"/>
      <c r="F76" s="33"/>
      <c r="G76" s="33"/>
      <c r="H76" s="33"/>
    </row>
    <row r="77" spans="1:8" ht="15.75" customHeight="1" x14ac:dyDescent="0.25">
      <c r="A77" s="332" t="s">
        <v>203</v>
      </c>
      <c r="B77" s="332"/>
      <c r="C77" s="332"/>
      <c r="D77" s="332"/>
      <c r="E77" s="17"/>
      <c r="F77" s="17"/>
      <c r="G77" s="17"/>
      <c r="H77" s="17"/>
    </row>
    <row r="78" spans="1:8" x14ac:dyDescent="0.25">
      <c r="A78" s="332"/>
      <c r="B78" s="332"/>
      <c r="C78" s="332"/>
      <c r="D78" s="332"/>
      <c r="E78" s="17"/>
      <c r="F78" s="17"/>
      <c r="G78" s="17"/>
      <c r="H78" s="17"/>
    </row>
    <row r="79" spans="1:8" x14ac:dyDescent="0.25">
      <c r="A79" s="320" t="s">
        <v>204</v>
      </c>
      <c r="B79" s="320"/>
      <c r="C79" s="320"/>
      <c r="D79" s="320"/>
      <c r="E79" s="17"/>
      <c r="F79" s="17"/>
      <c r="G79" s="17"/>
      <c r="H79" s="17"/>
    </row>
    <row r="80" spans="1:8" x14ac:dyDescent="0.25">
      <c r="A80" s="320" t="s">
        <v>205</v>
      </c>
      <c r="B80" s="320"/>
      <c r="C80" s="320"/>
      <c r="D80" s="320"/>
      <c r="E80" s="17"/>
      <c r="F80" s="17"/>
      <c r="G80" s="17"/>
      <c r="H80" s="17"/>
    </row>
    <row r="81" spans="1:8" ht="30.95" customHeight="1" x14ac:dyDescent="0.25">
      <c r="A81" s="333" t="s">
        <v>206</v>
      </c>
      <c r="B81" s="333"/>
      <c r="C81" s="333"/>
      <c r="D81" s="333"/>
    </row>
    <row r="82" spans="1:8" x14ac:dyDescent="0.25">
      <c r="A82" s="34"/>
      <c r="B82" s="34"/>
      <c r="C82" s="34"/>
      <c r="D82" s="34"/>
    </row>
    <row r="83" spans="1:8" x14ac:dyDescent="0.25">
      <c r="A83" s="331" t="s">
        <v>40</v>
      </c>
      <c r="B83" s="331"/>
      <c r="C83" s="331"/>
      <c r="D83" s="331"/>
    </row>
    <row r="84" spans="1:8" x14ac:dyDescent="0.25">
      <c r="A84" s="11"/>
      <c r="B84" s="11"/>
      <c r="C84" s="11"/>
      <c r="D84" s="11"/>
    </row>
    <row r="85" spans="1:8" x14ac:dyDescent="0.25">
      <c r="A85" s="169" t="s">
        <v>41</v>
      </c>
      <c r="B85" s="169" t="s">
        <v>42</v>
      </c>
      <c r="C85" s="169" t="s">
        <v>0</v>
      </c>
      <c r="D85" s="169" t="s">
        <v>14</v>
      </c>
    </row>
    <row r="86" spans="1:8" x14ac:dyDescent="0.25">
      <c r="A86" s="171" t="s">
        <v>15</v>
      </c>
      <c r="B86" s="15" t="s">
        <v>307</v>
      </c>
      <c r="C86" s="167">
        <v>0</v>
      </c>
      <c r="D86" s="162">
        <v>0</v>
      </c>
    </row>
    <row r="87" spans="1:8" x14ac:dyDescent="0.25">
      <c r="A87" s="37" t="s">
        <v>16</v>
      </c>
      <c r="B87" s="15" t="s">
        <v>308</v>
      </c>
      <c r="C87" s="163"/>
      <c r="D87" s="39"/>
    </row>
    <row r="88" spans="1:8" x14ac:dyDescent="0.25">
      <c r="A88" s="37" t="s">
        <v>17</v>
      </c>
      <c r="B88" s="15" t="s">
        <v>277</v>
      </c>
      <c r="C88" s="170"/>
      <c r="D88" s="163"/>
    </row>
    <row r="89" spans="1:8" x14ac:dyDescent="0.25">
      <c r="A89" s="37" t="s">
        <v>207</v>
      </c>
      <c r="B89" s="15" t="s">
        <v>336</v>
      </c>
      <c r="C89" s="170">
        <v>14.16</v>
      </c>
      <c r="D89" s="163">
        <f>C89*3</f>
        <v>42.480000000000004</v>
      </c>
    </row>
    <row r="90" spans="1:8" x14ac:dyDescent="0.25">
      <c r="A90" s="327" t="s">
        <v>2</v>
      </c>
      <c r="B90" s="327"/>
      <c r="C90" s="327"/>
      <c r="D90" s="168">
        <f>SUM(D86:D89)</f>
        <v>42.480000000000004</v>
      </c>
    </row>
    <row r="91" spans="1:8" ht="15.75" customHeight="1" x14ac:dyDescent="0.25">
      <c r="A91" s="318" t="s">
        <v>187</v>
      </c>
      <c r="B91" s="318"/>
      <c r="C91" s="318"/>
      <c r="D91" s="318"/>
    </row>
    <row r="92" spans="1:8" ht="15.75" customHeight="1" x14ac:dyDescent="0.25">
      <c r="A92" s="322" t="s">
        <v>208</v>
      </c>
      <c r="B92" s="322"/>
      <c r="C92" s="322"/>
      <c r="D92" s="322"/>
    </row>
    <row r="93" spans="1:8" ht="30.6" customHeight="1" x14ac:dyDescent="0.25">
      <c r="A93" s="311" t="s">
        <v>209</v>
      </c>
      <c r="B93" s="311"/>
      <c r="C93" s="311"/>
      <c r="D93" s="311"/>
      <c r="E93" s="17"/>
      <c r="F93" s="17"/>
      <c r="G93" s="17"/>
      <c r="H93" s="17"/>
    </row>
    <row r="94" spans="1:8" ht="24.95" customHeight="1" x14ac:dyDescent="0.25">
      <c r="A94" s="311" t="s">
        <v>337</v>
      </c>
      <c r="B94" s="311"/>
      <c r="C94" s="311"/>
      <c r="D94" s="311"/>
      <c r="E94" s="17"/>
      <c r="F94" s="17"/>
      <c r="G94" s="17"/>
      <c r="H94" s="17"/>
    </row>
    <row r="95" spans="1:8" ht="14.45" customHeight="1" x14ac:dyDescent="0.25">
      <c r="A95" s="311" t="s">
        <v>338</v>
      </c>
      <c r="B95" s="311"/>
      <c r="C95" s="311"/>
      <c r="D95" s="311"/>
      <c r="E95" s="17"/>
      <c r="F95" s="17"/>
      <c r="G95" s="17"/>
      <c r="H95" s="17"/>
    </row>
    <row r="96" spans="1:8" ht="19.5" customHeight="1" x14ac:dyDescent="0.25">
      <c r="A96" s="311" t="s">
        <v>339</v>
      </c>
      <c r="B96" s="311"/>
      <c r="C96" s="311"/>
      <c r="D96" s="311"/>
      <c r="E96" s="17"/>
      <c r="F96" s="17"/>
      <c r="G96" s="17"/>
      <c r="H96" s="17"/>
    </row>
    <row r="97" spans="1:9" x14ac:dyDescent="0.25">
      <c r="A97" s="11"/>
      <c r="B97" s="11"/>
      <c r="C97" s="11"/>
      <c r="D97" s="11"/>
    </row>
    <row r="98" spans="1:9" x14ac:dyDescent="0.25">
      <c r="A98" s="331" t="s">
        <v>43</v>
      </c>
      <c r="B98" s="331"/>
      <c r="C98" s="331"/>
      <c r="D98" s="331"/>
    </row>
    <row r="99" spans="1:9" x14ac:dyDescent="0.25">
      <c r="A99" s="11"/>
      <c r="B99" s="11"/>
      <c r="C99" s="11"/>
      <c r="D99" s="11"/>
    </row>
    <row r="100" spans="1:9" x14ac:dyDescent="0.25">
      <c r="A100" s="169">
        <v>2</v>
      </c>
      <c r="B100" s="169" t="s">
        <v>44</v>
      </c>
      <c r="C100" s="340" t="s">
        <v>14</v>
      </c>
      <c r="D100" s="340"/>
    </row>
    <row r="101" spans="1:9" x14ac:dyDescent="0.25">
      <c r="A101" s="171" t="s">
        <v>27</v>
      </c>
      <c r="B101" s="14" t="s">
        <v>28</v>
      </c>
      <c r="C101" s="341">
        <f>D52</f>
        <v>532.46998566666662</v>
      </c>
      <c r="D101" s="341"/>
    </row>
    <row r="102" spans="1:9" x14ac:dyDescent="0.25">
      <c r="A102" s="171" t="s">
        <v>32</v>
      </c>
      <c r="B102" s="14" t="s">
        <v>33</v>
      </c>
      <c r="C102" s="334">
        <f>D69</f>
        <v>1154.9161067253333</v>
      </c>
      <c r="D102" s="334"/>
    </row>
    <row r="103" spans="1:9" x14ac:dyDescent="0.25">
      <c r="A103" s="171" t="s">
        <v>41</v>
      </c>
      <c r="B103" s="14" t="s">
        <v>42</v>
      </c>
      <c r="C103" s="334">
        <f>D90</f>
        <v>42.480000000000004</v>
      </c>
      <c r="D103" s="334"/>
    </row>
    <row r="104" spans="1:9" x14ac:dyDescent="0.25">
      <c r="A104" s="335" t="s">
        <v>2</v>
      </c>
      <c r="B104" s="336"/>
      <c r="C104" s="337">
        <f>SUM(C101:C103)</f>
        <v>1729.8660923919999</v>
      </c>
      <c r="D104" s="337"/>
      <c r="G104" s="42"/>
    </row>
    <row r="105" spans="1:9" x14ac:dyDescent="0.25">
      <c r="A105" s="11"/>
      <c r="B105" s="11"/>
      <c r="C105" s="11"/>
      <c r="D105" s="11"/>
    </row>
    <row r="106" spans="1:9" x14ac:dyDescent="0.25">
      <c r="A106" s="11"/>
      <c r="B106" s="11"/>
      <c r="C106" s="11"/>
      <c r="D106" s="11"/>
    </row>
    <row r="107" spans="1:9" x14ac:dyDescent="0.25">
      <c r="A107" s="323" t="s">
        <v>45</v>
      </c>
      <c r="B107" s="323"/>
      <c r="C107" s="323"/>
      <c r="D107" s="323"/>
    </row>
    <row r="108" spans="1:9" x14ac:dyDescent="0.25">
      <c r="A108" s="43"/>
      <c r="B108" s="43"/>
      <c r="C108" s="43"/>
      <c r="D108" s="43"/>
    </row>
    <row r="109" spans="1:9" x14ac:dyDescent="0.25">
      <c r="A109" s="338" t="s">
        <v>210</v>
      </c>
      <c r="B109" s="338"/>
      <c r="C109" s="44">
        <f>C36+C104-SUM(D61:D67)</f>
        <v>3431.9077045199997</v>
      </c>
      <c r="D109" s="17"/>
    </row>
    <row r="110" spans="1:9" x14ac:dyDescent="0.25">
      <c r="A110" s="339" t="s">
        <v>211</v>
      </c>
      <c r="B110" s="339"/>
      <c r="C110" s="44">
        <f>C36+C104</f>
        <v>4335.7550923919998</v>
      </c>
      <c r="D110" s="17"/>
    </row>
    <row r="111" spans="1:9" x14ac:dyDescent="0.25">
      <c r="A111" s="169">
        <v>3</v>
      </c>
      <c r="B111" s="169" t="s">
        <v>46</v>
      </c>
      <c r="C111" s="169" t="s">
        <v>71</v>
      </c>
      <c r="D111" s="169" t="s">
        <v>14</v>
      </c>
      <c r="F111" s="45"/>
      <c r="H111" s="46"/>
    </row>
    <row r="112" spans="1:9" x14ac:dyDescent="0.25">
      <c r="A112" s="171" t="s">
        <v>15</v>
      </c>
      <c r="B112" s="47" t="s">
        <v>47</v>
      </c>
      <c r="C112" s="48">
        <f>5%*1/12</f>
        <v>4.1666666666666666E-3</v>
      </c>
      <c r="D112" s="20">
        <f>C109*C112</f>
        <v>14.299615435499998</v>
      </c>
      <c r="F112" s="31"/>
      <c r="I112" s="49"/>
    </row>
    <row r="113" spans="1:8" x14ac:dyDescent="0.25">
      <c r="A113" s="171" t="s">
        <v>16</v>
      </c>
      <c r="B113" s="47" t="s">
        <v>48</v>
      </c>
      <c r="C113" s="48">
        <f>8%*C112</f>
        <v>3.3333333333333332E-4</v>
      </c>
      <c r="D113" s="20">
        <f>C109*C113</f>
        <v>1.1439692348399999</v>
      </c>
      <c r="E113" s="31"/>
    </row>
    <row r="114" spans="1:8" x14ac:dyDescent="0.25">
      <c r="A114" s="171" t="s">
        <v>17</v>
      </c>
      <c r="B114" s="47" t="s">
        <v>49</v>
      </c>
      <c r="C114" s="48">
        <v>0.02</v>
      </c>
      <c r="D114" s="20">
        <f>C114*D112</f>
        <v>0.28599230870999998</v>
      </c>
      <c r="F114" s="31"/>
    </row>
    <row r="115" spans="1:8" x14ac:dyDescent="0.25">
      <c r="A115" s="171" t="s">
        <v>19</v>
      </c>
      <c r="B115" s="47" t="s">
        <v>50</v>
      </c>
      <c r="C115" s="48">
        <f>7/30/12</f>
        <v>1.9444444444444445E-2</v>
      </c>
      <c r="D115" s="20">
        <f>C110*C115</f>
        <v>84.306349018733329</v>
      </c>
    </row>
    <row r="116" spans="1:8" ht="31.5" x14ac:dyDescent="0.25">
      <c r="A116" s="171" t="s">
        <v>20</v>
      </c>
      <c r="B116" s="47" t="s">
        <v>84</v>
      </c>
      <c r="C116" s="48">
        <f>C69*C115</f>
        <v>7.1555555555555565E-3</v>
      </c>
      <c r="D116" s="20">
        <f>C110*C116</f>
        <v>31.024736438893868</v>
      </c>
      <c r="F116" s="49"/>
    </row>
    <row r="117" spans="1:8" x14ac:dyDescent="0.25">
      <c r="A117" s="171" t="s">
        <v>22</v>
      </c>
      <c r="B117" s="47" t="s">
        <v>51</v>
      </c>
      <c r="C117" s="48">
        <v>0.02</v>
      </c>
      <c r="D117" s="20">
        <f>D115*C117</f>
        <v>1.6861269803746666</v>
      </c>
      <c r="F117" s="31"/>
    </row>
    <row r="118" spans="1:8" x14ac:dyDescent="0.25">
      <c r="A118" s="327" t="s">
        <v>2</v>
      </c>
      <c r="B118" s="327"/>
      <c r="C118" s="48"/>
      <c r="D118" s="22">
        <f>SUM(D112:D117)</f>
        <v>132.74678941705187</v>
      </c>
    </row>
    <row r="119" spans="1:8" ht="15.75" customHeight="1" x14ac:dyDescent="0.25">
      <c r="A119" s="318" t="s">
        <v>187</v>
      </c>
      <c r="B119" s="318"/>
      <c r="C119" s="318"/>
      <c r="D119" s="318"/>
    </row>
    <row r="120" spans="1:8" ht="28.5" customHeight="1" x14ac:dyDescent="0.25">
      <c r="A120" s="322" t="s">
        <v>212</v>
      </c>
      <c r="B120" s="322"/>
      <c r="C120" s="322"/>
      <c r="D120" s="322"/>
      <c r="E120" s="17"/>
      <c r="F120" s="17"/>
      <c r="G120" s="17"/>
      <c r="H120" s="17"/>
    </row>
    <row r="121" spans="1:8" ht="31.5" customHeight="1" x14ac:dyDescent="0.25">
      <c r="A121" s="311" t="s">
        <v>213</v>
      </c>
      <c r="B121" s="311"/>
      <c r="C121" s="311"/>
      <c r="D121" s="311"/>
      <c r="E121" s="17"/>
      <c r="F121" s="17"/>
      <c r="G121" s="17"/>
      <c r="H121" s="17"/>
    </row>
    <row r="122" spans="1:8" ht="41.25" customHeight="1" x14ac:dyDescent="0.25">
      <c r="A122" s="311" t="s">
        <v>214</v>
      </c>
      <c r="B122" s="311"/>
      <c r="C122" s="311"/>
      <c r="D122" s="311"/>
      <c r="E122" s="17"/>
      <c r="F122" s="17"/>
      <c r="G122" s="17"/>
      <c r="H122" s="17"/>
    </row>
    <row r="123" spans="1:8" ht="30.6" customHeight="1" x14ac:dyDescent="0.25">
      <c r="A123" s="332" t="s">
        <v>215</v>
      </c>
      <c r="B123" s="332"/>
      <c r="C123" s="332"/>
      <c r="D123" s="332"/>
    </row>
    <row r="124" spans="1:8" x14ac:dyDescent="0.25">
      <c r="A124" s="11"/>
      <c r="B124" s="11"/>
      <c r="C124" s="11"/>
      <c r="D124" s="11"/>
    </row>
    <row r="125" spans="1:8" ht="14.45" customHeight="1" x14ac:dyDescent="0.25">
      <c r="A125" s="323" t="s">
        <v>52</v>
      </c>
      <c r="B125" s="323"/>
      <c r="C125" s="323"/>
      <c r="D125" s="323"/>
    </row>
    <row r="126" spans="1:8" ht="14.45" customHeight="1" x14ac:dyDescent="0.25">
      <c r="A126" s="318" t="s">
        <v>187</v>
      </c>
      <c r="B126" s="318"/>
      <c r="C126" s="318"/>
      <c r="D126" s="318"/>
    </row>
    <row r="127" spans="1:8" ht="30.6" customHeight="1" x14ac:dyDescent="0.25">
      <c r="A127" s="342" t="s">
        <v>216</v>
      </c>
      <c r="B127" s="342"/>
      <c r="C127" s="342"/>
      <c r="D127" s="342"/>
    </row>
    <row r="128" spans="1:8" x14ac:dyDescent="0.25">
      <c r="A128" s="11"/>
      <c r="B128" s="11"/>
      <c r="C128" s="11"/>
      <c r="D128" s="11"/>
    </row>
    <row r="129" spans="1:10" x14ac:dyDescent="0.25">
      <c r="A129" s="331" t="s">
        <v>53</v>
      </c>
      <c r="B129" s="331"/>
      <c r="C129" s="331"/>
      <c r="D129" s="331"/>
    </row>
    <row r="130" spans="1:10" x14ac:dyDescent="0.25">
      <c r="A130" s="4"/>
      <c r="B130" s="4"/>
      <c r="C130" s="4"/>
      <c r="D130" s="4"/>
    </row>
    <row r="131" spans="1:10" x14ac:dyDescent="0.25">
      <c r="A131" s="343" t="s">
        <v>217</v>
      </c>
      <c r="B131" s="343"/>
      <c r="C131" s="25">
        <f>C36+C104+D118</f>
        <v>4468.5018818090521</v>
      </c>
      <c r="D131" s="11"/>
    </row>
    <row r="132" spans="1:10" x14ac:dyDescent="0.25">
      <c r="A132" s="169" t="s">
        <v>54</v>
      </c>
      <c r="B132" s="169" t="s">
        <v>55</v>
      </c>
      <c r="C132" s="169" t="s">
        <v>218</v>
      </c>
      <c r="D132" s="169" t="s">
        <v>14</v>
      </c>
    </row>
    <row r="133" spans="1:10" x14ac:dyDescent="0.25">
      <c r="A133" s="50" t="s">
        <v>15</v>
      </c>
      <c r="B133" s="51" t="s">
        <v>219</v>
      </c>
      <c r="C133" s="19">
        <f>1/12/12</f>
        <v>6.9444444444444441E-3</v>
      </c>
      <c r="D133" s="52">
        <f>$C$131*C133</f>
        <v>31.031263068118417</v>
      </c>
    </row>
    <row r="134" spans="1:10" x14ac:dyDescent="0.25">
      <c r="A134" s="50" t="s">
        <v>16</v>
      </c>
      <c r="B134" s="51" t="s">
        <v>55</v>
      </c>
      <c r="C134" s="19">
        <f>((1/30/12))</f>
        <v>2.7777777777777779E-3</v>
      </c>
      <c r="D134" s="52">
        <f t="shared" ref="D134:D139" si="1">$C$131*C134</f>
        <v>12.412505227247367</v>
      </c>
    </row>
    <row r="135" spans="1:10" x14ac:dyDescent="0.25">
      <c r="A135" s="50" t="s">
        <v>17</v>
      </c>
      <c r="B135" s="51" t="s">
        <v>220</v>
      </c>
      <c r="C135" s="19">
        <v>2.9999999999999997E-4</v>
      </c>
      <c r="D135" s="52">
        <f t="shared" si="1"/>
        <v>1.3405505645427156</v>
      </c>
    </row>
    <row r="136" spans="1:10" x14ac:dyDescent="0.25">
      <c r="A136" s="50" t="s">
        <v>19</v>
      </c>
      <c r="B136" s="51" t="s">
        <v>221</v>
      </c>
      <c r="C136" s="19">
        <v>2.0000000000000001E-4</v>
      </c>
      <c r="D136" s="52">
        <f t="shared" si="1"/>
        <v>0.89370037636181043</v>
      </c>
    </row>
    <row r="137" spans="1:10" x14ac:dyDescent="0.25">
      <c r="A137" s="50" t="s">
        <v>20</v>
      </c>
      <c r="B137" s="51" t="s">
        <v>222</v>
      </c>
      <c r="C137" s="19">
        <v>1.9699999999999999E-4</v>
      </c>
      <c r="D137" s="52">
        <f t="shared" si="1"/>
        <v>0.88029487071638324</v>
      </c>
    </row>
    <row r="138" spans="1:10" x14ac:dyDescent="0.25">
      <c r="A138" s="50" t="s">
        <v>22</v>
      </c>
      <c r="B138" s="51" t="s">
        <v>223</v>
      </c>
      <c r="C138" s="19">
        <f>(5/30)/12</f>
        <v>1.3888888888888888E-2</v>
      </c>
      <c r="D138" s="52">
        <f t="shared" si="1"/>
        <v>62.062526136236833</v>
      </c>
    </row>
    <row r="139" spans="1:10" x14ac:dyDescent="0.25">
      <c r="A139" s="50" t="s">
        <v>23</v>
      </c>
      <c r="B139" s="51" t="s">
        <v>24</v>
      </c>
      <c r="C139" s="19"/>
      <c r="D139" s="52">
        <f t="shared" si="1"/>
        <v>0</v>
      </c>
    </row>
    <row r="140" spans="1:10" x14ac:dyDescent="0.25">
      <c r="A140" s="335" t="s">
        <v>224</v>
      </c>
      <c r="B140" s="344"/>
      <c r="C140" s="336"/>
      <c r="D140" s="22">
        <f>SUM(D133:D139)</f>
        <v>108.62084024322354</v>
      </c>
    </row>
    <row r="141" spans="1:10" ht="15.75" customHeight="1" x14ac:dyDescent="0.25">
      <c r="A141" s="318" t="s">
        <v>187</v>
      </c>
      <c r="B141" s="318"/>
      <c r="C141" s="318"/>
      <c r="D141" s="318"/>
    </row>
    <row r="142" spans="1:10" ht="15.75" customHeight="1" x14ac:dyDescent="0.25">
      <c r="A142" s="311" t="s">
        <v>225</v>
      </c>
      <c r="B142" s="311"/>
      <c r="C142" s="311"/>
      <c r="D142" s="311"/>
      <c r="E142" s="53"/>
      <c r="F142" s="53"/>
      <c r="G142" s="53"/>
      <c r="H142" s="53"/>
      <c r="I142" s="53"/>
      <c r="J142" s="53"/>
    </row>
    <row r="143" spans="1:10" ht="59.45" customHeight="1" x14ac:dyDescent="0.25">
      <c r="A143" s="311" t="s">
        <v>226</v>
      </c>
      <c r="B143" s="311"/>
      <c r="C143" s="311"/>
      <c r="D143" s="311"/>
      <c r="E143" s="53"/>
      <c r="F143" s="53"/>
      <c r="G143" s="53"/>
      <c r="H143" s="53"/>
      <c r="I143" s="53"/>
      <c r="J143" s="53"/>
    </row>
    <row r="144" spans="1:10" ht="33.6" customHeight="1" x14ac:dyDescent="0.25">
      <c r="A144" s="311" t="s">
        <v>227</v>
      </c>
      <c r="B144" s="311"/>
      <c r="C144" s="311"/>
      <c r="D144" s="311"/>
      <c r="E144" s="54"/>
      <c r="F144" s="54"/>
      <c r="G144" s="54"/>
      <c r="H144" s="54"/>
      <c r="I144" s="54"/>
      <c r="J144" s="54"/>
    </row>
    <row r="145" spans="1:10" ht="30.6" customHeight="1" x14ac:dyDescent="0.25">
      <c r="A145" s="311" t="s">
        <v>228</v>
      </c>
      <c r="B145" s="311"/>
      <c r="C145" s="311"/>
      <c r="D145" s="311"/>
      <c r="E145" s="53"/>
      <c r="F145" s="53"/>
      <c r="G145" s="53"/>
      <c r="H145" s="53"/>
      <c r="I145" s="53"/>
      <c r="J145" s="53"/>
    </row>
    <row r="146" spans="1:10" ht="48.75" customHeight="1" x14ac:dyDescent="0.25">
      <c r="A146" s="311" t="s">
        <v>229</v>
      </c>
      <c r="B146" s="311"/>
      <c r="C146" s="311"/>
      <c r="D146" s="311"/>
      <c r="E146" s="54"/>
      <c r="F146" s="54"/>
      <c r="G146" s="54"/>
      <c r="H146" s="54"/>
      <c r="I146" s="54"/>
      <c r="J146" s="54"/>
    </row>
    <row r="147" spans="1:10" ht="30.6" customHeight="1" x14ac:dyDescent="0.25">
      <c r="A147" s="311" t="s">
        <v>230</v>
      </c>
      <c r="B147" s="311"/>
      <c r="C147" s="311"/>
      <c r="D147" s="311"/>
      <c r="E147" s="54"/>
      <c r="F147" s="54"/>
      <c r="G147" s="54"/>
      <c r="H147" s="54"/>
      <c r="I147" s="54"/>
      <c r="J147" s="54"/>
    </row>
    <row r="148" spans="1:10" ht="30.6" customHeight="1" x14ac:dyDescent="0.25">
      <c r="A148" s="311" t="s">
        <v>231</v>
      </c>
      <c r="B148" s="311"/>
      <c r="C148" s="311"/>
      <c r="D148" s="311"/>
      <c r="E148" s="54"/>
      <c r="F148" s="54"/>
      <c r="G148" s="54"/>
      <c r="H148" s="54"/>
      <c r="I148" s="54"/>
      <c r="J148" s="54"/>
    </row>
    <row r="149" spans="1:10" ht="30" customHeight="1" x14ac:dyDescent="0.25">
      <c r="A149" s="311" t="s">
        <v>232</v>
      </c>
      <c r="B149" s="311"/>
      <c r="C149" s="311"/>
      <c r="D149" s="311"/>
      <c r="E149" s="54"/>
      <c r="F149" s="54"/>
      <c r="G149" s="54"/>
      <c r="H149" s="54"/>
      <c r="I149" s="54"/>
      <c r="J149" s="54"/>
    </row>
    <row r="150" spans="1:10" ht="31.5" customHeight="1" x14ac:dyDescent="0.25">
      <c r="A150" s="311" t="s">
        <v>233</v>
      </c>
      <c r="B150" s="311"/>
      <c r="C150" s="311"/>
      <c r="D150" s="311"/>
    </row>
    <row r="151" spans="1:10" ht="31.5" customHeight="1" x14ac:dyDescent="0.25">
      <c r="A151" s="332" t="s">
        <v>234</v>
      </c>
      <c r="B151" s="332"/>
      <c r="C151" s="332"/>
      <c r="D151" s="332"/>
    </row>
    <row r="152" spans="1:10" ht="31.5" customHeight="1" x14ac:dyDescent="0.25">
      <c r="A152" s="166"/>
      <c r="B152" s="166"/>
      <c r="C152" s="166"/>
      <c r="D152" s="166"/>
    </row>
    <row r="153" spans="1:10" x14ac:dyDescent="0.25">
      <c r="A153" s="345" t="s">
        <v>56</v>
      </c>
      <c r="B153" s="345"/>
      <c r="C153" s="345"/>
      <c r="D153" s="345"/>
    </row>
    <row r="154" spans="1:10" x14ac:dyDescent="0.25">
      <c r="A154" s="346" t="s">
        <v>235</v>
      </c>
      <c r="B154" s="346"/>
      <c r="C154" s="161"/>
      <c r="D154" s="161"/>
    </row>
    <row r="155" spans="1:10" x14ac:dyDescent="0.25">
      <c r="A155" s="57" t="s">
        <v>57</v>
      </c>
      <c r="B155" s="57" t="s">
        <v>58</v>
      </c>
      <c r="C155" s="347" t="s">
        <v>14</v>
      </c>
      <c r="D155" s="348"/>
    </row>
    <row r="156" spans="1:10" x14ac:dyDescent="0.25">
      <c r="A156" s="58" t="s">
        <v>15</v>
      </c>
      <c r="B156" s="59" t="s">
        <v>85</v>
      </c>
      <c r="C156" s="349"/>
      <c r="D156" s="350"/>
    </row>
    <row r="157" spans="1:10" x14ac:dyDescent="0.25">
      <c r="A157" s="349" t="s">
        <v>2</v>
      </c>
      <c r="B157" s="350"/>
      <c r="C157" s="349"/>
      <c r="D157" s="350"/>
    </row>
    <row r="158" spans="1:10" x14ac:dyDescent="0.25">
      <c r="A158" s="11"/>
      <c r="B158" s="11"/>
      <c r="C158" s="11"/>
      <c r="D158" s="11"/>
    </row>
    <row r="159" spans="1:10" x14ac:dyDescent="0.25">
      <c r="A159" s="351" t="s">
        <v>59</v>
      </c>
      <c r="B159" s="351"/>
      <c r="C159" s="351"/>
      <c r="D159" s="351"/>
    </row>
    <row r="160" spans="1:10" x14ac:dyDescent="0.25">
      <c r="A160" s="18"/>
      <c r="B160" s="11"/>
      <c r="C160" s="11"/>
      <c r="D160" s="11"/>
    </row>
    <row r="161" spans="1:4" x14ac:dyDescent="0.25">
      <c r="A161" s="169">
        <v>4</v>
      </c>
      <c r="B161" s="169" t="s">
        <v>60</v>
      </c>
      <c r="C161" s="340" t="s">
        <v>14</v>
      </c>
      <c r="D161" s="340"/>
    </row>
    <row r="162" spans="1:4" x14ac:dyDescent="0.25">
      <c r="A162" s="171" t="s">
        <v>54</v>
      </c>
      <c r="B162" s="14" t="s">
        <v>86</v>
      </c>
      <c r="C162" s="334">
        <f>D140</f>
        <v>108.62084024322354</v>
      </c>
      <c r="D162" s="334"/>
    </row>
    <row r="163" spans="1:4" x14ac:dyDescent="0.25">
      <c r="A163" s="171" t="s">
        <v>57</v>
      </c>
      <c r="B163" s="14" t="s">
        <v>236</v>
      </c>
      <c r="C163" s="334">
        <f>C157</f>
        <v>0</v>
      </c>
      <c r="D163" s="334"/>
    </row>
    <row r="164" spans="1:4" x14ac:dyDescent="0.25">
      <c r="A164" s="327" t="s">
        <v>2</v>
      </c>
      <c r="B164" s="327"/>
      <c r="C164" s="337">
        <f>SUM(C162:C162)</f>
        <v>108.62084024322354</v>
      </c>
      <c r="D164" s="337"/>
    </row>
    <row r="165" spans="1:4" x14ac:dyDescent="0.25">
      <c r="A165" s="11"/>
      <c r="B165" s="11"/>
      <c r="C165" s="11"/>
      <c r="D165" s="11"/>
    </row>
    <row r="166" spans="1:4" x14ac:dyDescent="0.25">
      <c r="A166" s="11"/>
      <c r="B166" s="11"/>
      <c r="C166" s="11"/>
      <c r="D166" s="11"/>
    </row>
    <row r="167" spans="1:4" x14ac:dyDescent="0.25">
      <c r="A167" s="323" t="s">
        <v>61</v>
      </c>
      <c r="B167" s="323"/>
      <c r="C167" s="323"/>
      <c r="D167" s="323"/>
    </row>
    <row r="168" spans="1:4" x14ac:dyDescent="0.25">
      <c r="A168" s="11"/>
      <c r="B168" s="11"/>
      <c r="C168" s="11"/>
      <c r="D168" s="11"/>
    </row>
    <row r="169" spans="1:4" x14ac:dyDescent="0.25">
      <c r="A169" s="169">
        <v>5</v>
      </c>
      <c r="B169" s="169" t="s">
        <v>7</v>
      </c>
      <c r="C169" s="340" t="s">
        <v>14</v>
      </c>
      <c r="D169" s="340"/>
    </row>
    <row r="170" spans="1:4" x14ac:dyDescent="0.25">
      <c r="A170" s="37" t="s">
        <v>15</v>
      </c>
      <c r="B170" s="51" t="s">
        <v>371</v>
      </c>
      <c r="C170" s="352">
        <v>45.81</v>
      </c>
      <c r="D170" s="353"/>
    </row>
    <row r="171" spans="1:4" x14ac:dyDescent="0.25">
      <c r="A171" s="37" t="s">
        <v>16</v>
      </c>
      <c r="B171" s="51" t="s">
        <v>62</v>
      </c>
      <c r="C171" s="352">
        <v>0</v>
      </c>
      <c r="D171" s="353"/>
    </row>
    <row r="172" spans="1:4" x14ac:dyDescent="0.25">
      <c r="A172" s="37" t="s">
        <v>17</v>
      </c>
      <c r="B172" s="51" t="s">
        <v>249</v>
      </c>
      <c r="C172" s="352">
        <f>Equipamentos!G93</f>
        <v>44.463638095238089</v>
      </c>
      <c r="D172" s="353"/>
    </row>
    <row r="173" spans="1:4" x14ac:dyDescent="0.25">
      <c r="A173" s="37" t="s">
        <v>19</v>
      </c>
      <c r="B173" s="51" t="s">
        <v>458</v>
      </c>
      <c r="C173" s="352">
        <v>13.2</v>
      </c>
      <c r="D173" s="353"/>
    </row>
    <row r="174" spans="1:4" x14ac:dyDescent="0.25">
      <c r="A174" s="335" t="s">
        <v>39</v>
      </c>
      <c r="B174" s="354"/>
      <c r="C174" s="355">
        <f>SUM(C170:C173)</f>
        <v>103.47363809523809</v>
      </c>
      <c r="D174" s="355"/>
    </row>
    <row r="175" spans="1:4" ht="15.75" customHeight="1" x14ac:dyDescent="0.25">
      <c r="A175" s="318" t="s">
        <v>187</v>
      </c>
      <c r="B175" s="318"/>
      <c r="C175" s="318"/>
      <c r="D175" s="318"/>
    </row>
    <row r="176" spans="1:4" ht="32.1" customHeight="1" x14ac:dyDescent="0.25">
      <c r="A176" s="311" t="s">
        <v>300</v>
      </c>
      <c r="B176" s="311"/>
      <c r="C176" s="311"/>
      <c r="D176" s="311"/>
    </row>
    <row r="177" spans="1:10" x14ac:dyDescent="0.25">
      <c r="A177" s="311" t="s">
        <v>469</v>
      </c>
      <c r="B177" s="311"/>
      <c r="C177" s="311"/>
      <c r="D177" s="311"/>
      <c r="E177" s="53"/>
      <c r="F177" s="53"/>
      <c r="G177" s="53"/>
      <c r="H177" s="53"/>
      <c r="I177" s="53"/>
      <c r="J177" s="53"/>
    </row>
    <row r="178" spans="1:10" ht="30.6" customHeight="1" x14ac:dyDescent="0.25">
      <c r="A178" s="311" t="s">
        <v>238</v>
      </c>
      <c r="B178" s="311"/>
      <c r="C178" s="311"/>
      <c r="D178" s="311"/>
      <c r="E178" s="60"/>
      <c r="F178" s="60"/>
      <c r="G178" s="60"/>
      <c r="H178" s="60"/>
      <c r="I178" s="60"/>
      <c r="J178" s="60"/>
    </row>
    <row r="179" spans="1:10" ht="31.5" customHeight="1" x14ac:dyDescent="0.25">
      <c r="A179" s="311" t="s">
        <v>239</v>
      </c>
      <c r="B179" s="311"/>
      <c r="C179" s="311"/>
      <c r="D179" s="311"/>
      <c r="E179" s="53"/>
      <c r="F179" s="53"/>
      <c r="G179" s="53"/>
      <c r="H179" s="53"/>
      <c r="I179" s="53"/>
      <c r="J179" s="53"/>
    </row>
    <row r="180" spans="1:10" x14ac:dyDescent="0.25">
      <c r="A180" s="11"/>
      <c r="B180" s="11"/>
      <c r="C180" s="11"/>
      <c r="D180" s="11"/>
    </row>
    <row r="181" spans="1:10" x14ac:dyDescent="0.25">
      <c r="A181" s="323" t="s">
        <v>63</v>
      </c>
      <c r="B181" s="323"/>
      <c r="C181" s="323"/>
      <c r="D181" s="323"/>
    </row>
    <row r="182" spans="1:10" x14ac:dyDescent="0.25">
      <c r="A182" s="43"/>
      <c r="B182" s="43"/>
      <c r="C182" s="43"/>
      <c r="D182" s="43"/>
    </row>
    <row r="183" spans="1:10" x14ac:dyDescent="0.25">
      <c r="A183" s="43"/>
      <c r="B183" s="330" t="s">
        <v>240</v>
      </c>
      <c r="C183" s="330"/>
      <c r="D183" s="25">
        <f>C36+C104+D118+C164+C174</f>
        <v>4680.5963601475141</v>
      </c>
    </row>
    <row r="184" spans="1:10" x14ac:dyDescent="0.25">
      <c r="A184" s="43"/>
      <c r="B184" s="330" t="s">
        <v>241</v>
      </c>
      <c r="C184" s="330"/>
      <c r="D184" s="25">
        <f>D183+D187</f>
        <v>4680.5963601475141</v>
      </c>
    </row>
    <row r="185" spans="1:10" x14ac:dyDescent="0.25">
      <c r="A185" s="43"/>
      <c r="B185" s="356" t="s">
        <v>242</v>
      </c>
      <c r="C185" s="356"/>
      <c r="D185" s="25">
        <f>(D184+D188)/(1-C189)</f>
        <v>4680.5963601475141</v>
      </c>
    </row>
    <row r="186" spans="1:10" ht="14.45" customHeight="1" x14ac:dyDescent="0.25">
      <c r="A186" s="169">
        <v>6</v>
      </c>
      <c r="B186" s="169" t="s">
        <v>8</v>
      </c>
      <c r="C186" s="169" t="s">
        <v>34</v>
      </c>
      <c r="D186" s="169" t="s">
        <v>14</v>
      </c>
    </row>
    <row r="187" spans="1:10" x14ac:dyDescent="0.25">
      <c r="A187" s="171" t="s">
        <v>15</v>
      </c>
      <c r="B187" s="14" t="s">
        <v>9</v>
      </c>
      <c r="C187" s="48">
        <v>0</v>
      </c>
      <c r="D187" s="61">
        <f>D183*C187</f>
        <v>0</v>
      </c>
      <c r="E187" s="1" t="s">
        <v>353</v>
      </c>
    </row>
    <row r="188" spans="1:10" x14ac:dyDescent="0.25">
      <c r="A188" s="171" t="s">
        <v>16</v>
      </c>
      <c r="B188" s="14" t="s">
        <v>250</v>
      </c>
      <c r="C188" s="48">
        <v>0</v>
      </c>
      <c r="D188" s="61">
        <f>D184*C188</f>
        <v>0</v>
      </c>
    </row>
    <row r="189" spans="1:10" x14ac:dyDescent="0.25">
      <c r="A189" s="171" t="s">
        <v>17</v>
      </c>
      <c r="B189" s="14" t="s">
        <v>10</v>
      </c>
      <c r="C189" s="48">
        <v>0</v>
      </c>
      <c r="D189" s="61"/>
    </row>
    <row r="190" spans="1:10" x14ac:dyDescent="0.25">
      <c r="A190" s="171"/>
      <c r="B190" s="14" t="s">
        <v>75</v>
      </c>
      <c r="C190" s="48">
        <v>0</v>
      </c>
      <c r="D190" s="61">
        <f>D185*C190</f>
        <v>0</v>
      </c>
    </row>
    <row r="191" spans="1:10" x14ac:dyDescent="0.25">
      <c r="A191" s="171"/>
      <c r="B191" s="14" t="s">
        <v>76</v>
      </c>
      <c r="C191" s="48">
        <v>0</v>
      </c>
      <c r="D191" s="61">
        <f>D185*C191</f>
        <v>0</v>
      </c>
    </row>
    <row r="192" spans="1:10" x14ac:dyDescent="0.25">
      <c r="A192" s="171"/>
      <c r="B192" s="14" t="s">
        <v>73</v>
      </c>
      <c r="C192" s="48"/>
      <c r="D192" s="61">
        <f>D185*C192</f>
        <v>0</v>
      </c>
    </row>
    <row r="193" spans="1:10" x14ac:dyDescent="0.25">
      <c r="A193" s="171"/>
      <c r="B193" s="14" t="s">
        <v>74</v>
      </c>
      <c r="C193" s="48">
        <v>0</v>
      </c>
      <c r="D193" s="61">
        <f>D185*C193</f>
        <v>0</v>
      </c>
    </row>
    <row r="194" spans="1:10" ht="19.5" customHeight="1" x14ac:dyDescent="0.25">
      <c r="A194" s="171"/>
      <c r="B194" s="14" t="s">
        <v>243</v>
      </c>
      <c r="C194" s="48"/>
      <c r="D194" s="61"/>
    </row>
    <row r="195" spans="1:10" x14ac:dyDescent="0.25">
      <c r="A195" s="357" t="s">
        <v>6</v>
      </c>
      <c r="B195" s="357"/>
      <c r="C195" s="48"/>
      <c r="D195" s="61">
        <f>SUM(D187:D194)</f>
        <v>0</v>
      </c>
    </row>
    <row r="196" spans="1:10" x14ac:dyDescent="0.25">
      <c r="A196" s="358" t="s">
        <v>187</v>
      </c>
      <c r="B196" s="359"/>
      <c r="C196" s="359"/>
      <c r="D196" s="359"/>
    </row>
    <row r="197" spans="1:10" ht="21" customHeight="1" x14ac:dyDescent="0.25">
      <c r="A197" s="311" t="s">
        <v>297</v>
      </c>
      <c r="B197" s="311"/>
      <c r="C197" s="311"/>
      <c r="D197" s="311"/>
      <c r="E197" s="54"/>
      <c r="F197" s="54"/>
      <c r="G197" s="54"/>
      <c r="H197" s="54"/>
      <c r="I197" s="54"/>
      <c r="J197" s="54"/>
    </row>
    <row r="198" spans="1:10" x14ac:dyDescent="0.25">
      <c r="A198" s="320" t="s">
        <v>251</v>
      </c>
      <c r="B198" s="320"/>
      <c r="C198" s="320"/>
      <c r="D198" s="320"/>
      <c r="E198" s="17"/>
      <c r="F198" s="17"/>
      <c r="G198" s="17"/>
      <c r="H198" s="17"/>
    </row>
    <row r="199" spans="1:10" x14ac:dyDescent="0.25">
      <c r="A199" s="164"/>
      <c r="B199" s="164"/>
      <c r="C199" s="164"/>
      <c r="D199" s="164"/>
      <c r="E199" s="17"/>
      <c r="F199" s="17"/>
      <c r="G199" s="17"/>
      <c r="H199" s="17"/>
    </row>
    <row r="200" spans="1:10" x14ac:dyDescent="0.25">
      <c r="A200" s="11"/>
      <c r="B200" s="11"/>
      <c r="C200" s="11"/>
      <c r="D200" s="11"/>
    </row>
    <row r="201" spans="1:10" x14ac:dyDescent="0.25">
      <c r="A201" s="323" t="s">
        <v>64</v>
      </c>
      <c r="B201" s="323"/>
      <c r="C201" s="323"/>
      <c r="D201" s="323"/>
    </row>
    <row r="202" spans="1:10" x14ac:dyDescent="0.25">
      <c r="A202" s="11"/>
      <c r="B202" s="11"/>
      <c r="C202" s="11"/>
      <c r="D202" s="11"/>
    </row>
    <row r="203" spans="1:10" x14ac:dyDescent="0.25">
      <c r="A203" s="169"/>
      <c r="B203" s="169" t="s">
        <v>65</v>
      </c>
      <c r="C203" s="340" t="s">
        <v>14</v>
      </c>
      <c r="D203" s="340"/>
    </row>
    <row r="204" spans="1:10" x14ac:dyDescent="0.25">
      <c r="A204" s="165" t="s">
        <v>15</v>
      </c>
      <c r="B204" s="14" t="s">
        <v>12</v>
      </c>
      <c r="C204" s="334">
        <f>C36</f>
        <v>2605.8890000000001</v>
      </c>
      <c r="D204" s="334"/>
    </row>
    <row r="205" spans="1:10" x14ac:dyDescent="0.25">
      <c r="A205" s="165" t="s">
        <v>16</v>
      </c>
      <c r="B205" s="14" t="s">
        <v>25</v>
      </c>
      <c r="C205" s="334">
        <f>C104</f>
        <v>1729.8660923919999</v>
      </c>
      <c r="D205" s="334"/>
    </row>
    <row r="206" spans="1:10" x14ac:dyDescent="0.25">
      <c r="A206" s="165" t="s">
        <v>17</v>
      </c>
      <c r="B206" s="14" t="s">
        <v>45</v>
      </c>
      <c r="C206" s="334">
        <f>D118</f>
        <v>132.74678941705187</v>
      </c>
      <c r="D206" s="334"/>
    </row>
    <row r="207" spans="1:10" x14ac:dyDescent="0.25">
      <c r="A207" s="165" t="s">
        <v>19</v>
      </c>
      <c r="B207" s="14" t="s">
        <v>52</v>
      </c>
      <c r="C207" s="334">
        <f>C164</f>
        <v>108.62084024322354</v>
      </c>
      <c r="D207" s="334"/>
    </row>
    <row r="208" spans="1:10" ht="14.45" customHeight="1" x14ac:dyDescent="0.25">
      <c r="A208" s="165" t="s">
        <v>20</v>
      </c>
      <c r="B208" s="14" t="s">
        <v>61</v>
      </c>
      <c r="C208" s="334">
        <f>C174</f>
        <v>103.47363809523809</v>
      </c>
      <c r="D208" s="334"/>
    </row>
    <row r="209" spans="1:4" x14ac:dyDescent="0.25">
      <c r="A209" s="335" t="s">
        <v>66</v>
      </c>
      <c r="B209" s="336"/>
      <c r="C209" s="337">
        <f>SUM(C204:C208)</f>
        <v>4680.5963601475141</v>
      </c>
      <c r="D209" s="337"/>
    </row>
    <row r="210" spans="1:4" ht="14.45" customHeight="1" x14ac:dyDescent="0.25">
      <c r="A210" s="165" t="s">
        <v>22</v>
      </c>
      <c r="B210" s="14" t="s">
        <v>67</v>
      </c>
      <c r="C210" s="334">
        <f>D187</f>
        <v>0</v>
      </c>
      <c r="D210" s="334"/>
    </row>
    <row r="211" spans="1:4" ht="19.5" x14ac:dyDescent="0.25">
      <c r="A211" s="361" t="s">
        <v>68</v>
      </c>
      <c r="B211" s="362"/>
      <c r="C211" s="363">
        <f>C209+C210</f>
        <v>4680.5963601475141</v>
      </c>
      <c r="D211" s="363"/>
    </row>
    <row r="212" spans="1:4" ht="14.45" customHeight="1" x14ac:dyDescent="0.25">
      <c r="A212" s="335" t="s">
        <v>95</v>
      </c>
      <c r="B212" s="336"/>
      <c r="C212" s="360">
        <v>1</v>
      </c>
      <c r="D212" s="360"/>
    </row>
    <row r="213" spans="1:4" ht="14.45" customHeight="1" x14ac:dyDescent="0.25">
      <c r="A213" s="335" t="s">
        <v>96</v>
      </c>
      <c r="B213" s="336"/>
      <c r="C213" s="337">
        <f>C211*C212</f>
        <v>4680.5963601475141</v>
      </c>
      <c r="D213" s="337"/>
    </row>
    <row r="214" spans="1:4" x14ac:dyDescent="0.25">
      <c r="A214" s="335" t="s">
        <v>92</v>
      </c>
      <c r="B214" s="336"/>
      <c r="C214" s="337">
        <f>C213*12</f>
        <v>56167.15632177017</v>
      </c>
      <c r="D214" s="337"/>
    </row>
  </sheetData>
  <mergeCells count="146">
    <mergeCell ref="A212:B212"/>
    <mergeCell ref="C212:D212"/>
    <mergeCell ref="A213:B213"/>
    <mergeCell ref="C213:D213"/>
    <mergeCell ref="A214:B214"/>
    <mergeCell ref="C214:D214"/>
    <mergeCell ref="C207:D207"/>
    <mergeCell ref="C208:D208"/>
    <mergeCell ref="A209:B209"/>
    <mergeCell ref="C209:D209"/>
    <mergeCell ref="C210:D210"/>
    <mergeCell ref="A211:B211"/>
    <mergeCell ref="C211:D211"/>
    <mergeCell ref="A198:D198"/>
    <mergeCell ref="A201:D201"/>
    <mergeCell ref="C203:D203"/>
    <mergeCell ref="C204:D204"/>
    <mergeCell ref="C205:D205"/>
    <mergeCell ref="C206:D206"/>
    <mergeCell ref="B183:C183"/>
    <mergeCell ref="B184:C184"/>
    <mergeCell ref="B185:C185"/>
    <mergeCell ref="A195:B195"/>
    <mergeCell ref="A196:D196"/>
    <mergeCell ref="A197:D197"/>
    <mergeCell ref="A175:D175"/>
    <mergeCell ref="A176:D176"/>
    <mergeCell ref="A177:D177"/>
    <mergeCell ref="A178:D178"/>
    <mergeCell ref="A179:D179"/>
    <mergeCell ref="A181:D181"/>
    <mergeCell ref="C169:D169"/>
    <mergeCell ref="C170:D170"/>
    <mergeCell ref="C171:D171"/>
    <mergeCell ref="C172:D172"/>
    <mergeCell ref="C173:D173"/>
    <mergeCell ref="A174:B174"/>
    <mergeCell ref="C174:D174"/>
    <mergeCell ref="C161:D161"/>
    <mergeCell ref="C162:D162"/>
    <mergeCell ref="C163:D163"/>
    <mergeCell ref="A164:B164"/>
    <mergeCell ref="C164:D164"/>
    <mergeCell ref="A167:D167"/>
    <mergeCell ref="A154:B154"/>
    <mergeCell ref="C155:D155"/>
    <mergeCell ref="C156:D156"/>
    <mergeCell ref="A157:B157"/>
    <mergeCell ref="C157:D157"/>
    <mergeCell ref="A159:D159"/>
    <mergeCell ref="A147:D147"/>
    <mergeCell ref="A148:D148"/>
    <mergeCell ref="A149:D149"/>
    <mergeCell ref="A150:D150"/>
    <mergeCell ref="A151:D151"/>
    <mergeCell ref="A153:D153"/>
    <mergeCell ref="A141:D141"/>
    <mergeCell ref="A142:D142"/>
    <mergeCell ref="A143:D143"/>
    <mergeCell ref="A144:D144"/>
    <mergeCell ref="A145:D145"/>
    <mergeCell ref="A146:D146"/>
    <mergeCell ref="A125:D125"/>
    <mergeCell ref="A126:D126"/>
    <mergeCell ref="A127:D127"/>
    <mergeCell ref="A129:D129"/>
    <mergeCell ref="A131:B131"/>
    <mergeCell ref="A140:C140"/>
    <mergeCell ref="A118:B118"/>
    <mergeCell ref="A119:D119"/>
    <mergeCell ref="A120:D120"/>
    <mergeCell ref="A121:D121"/>
    <mergeCell ref="A122:D122"/>
    <mergeCell ref="A123:D123"/>
    <mergeCell ref="C103:D103"/>
    <mergeCell ref="A104:B104"/>
    <mergeCell ref="C104:D104"/>
    <mergeCell ref="A107:D107"/>
    <mergeCell ref="A109:B109"/>
    <mergeCell ref="A110:B110"/>
    <mergeCell ref="A95:D95"/>
    <mergeCell ref="A96:D96"/>
    <mergeCell ref="A98:D98"/>
    <mergeCell ref="C100:D100"/>
    <mergeCell ref="C101:D101"/>
    <mergeCell ref="C102:D102"/>
    <mergeCell ref="A83:D83"/>
    <mergeCell ref="A90:C90"/>
    <mergeCell ref="A91:D91"/>
    <mergeCell ref="A92:D92"/>
    <mergeCell ref="A93:D93"/>
    <mergeCell ref="A94:D94"/>
    <mergeCell ref="A74:D75"/>
    <mergeCell ref="A76:D76"/>
    <mergeCell ref="A77:D78"/>
    <mergeCell ref="A79:D79"/>
    <mergeCell ref="A80:D80"/>
    <mergeCell ref="A81:D81"/>
    <mergeCell ref="A57:D57"/>
    <mergeCell ref="A59:B59"/>
    <mergeCell ref="A69:B69"/>
    <mergeCell ref="A70:D70"/>
    <mergeCell ref="A71:D71"/>
    <mergeCell ref="A72:D73"/>
    <mergeCell ref="A45:D45"/>
    <mergeCell ref="A47:D47"/>
    <mergeCell ref="A52:B52"/>
    <mergeCell ref="A53:D53"/>
    <mergeCell ref="A54:D54"/>
    <mergeCell ref="A55:D55"/>
    <mergeCell ref="A37:D37"/>
    <mergeCell ref="A38:D38"/>
    <mergeCell ref="A39:D39"/>
    <mergeCell ref="A41:D41"/>
    <mergeCell ref="A42:D42"/>
    <mergeCell ref="A43:D44"/>
    <mergeCell ref="C32:D32"/>
    <mergeCell ref="C33:D33"/>
    <mergeCell ref="C34:D34"/>
    <mergeCell ref="C35:D35"/>
    <mergeCell ref="A36:B36"/>
    <mergeCell ref="C36:D36"/>
    <mergeCell ref="A24:D24"/>
    <mergeCell ref="A25:D25"/>
    <mergeCell ref="A27:D27"/>
    <mergeCell ref="C29:D29"/>
    <mergeCell ref="C30:D30"/>
    <mergeCell ref="C31:D31"/>
    <mergeCell ref="C18:D18"/>
    <mergeCell ref="C19:D19"/>
    <mergeCell ref="A20:D20"/>
    <mergeCell ref="A21:D21"/>
    <mergeCell ref="A22:D22"/>
    <mergeCell ref="A23:D23"/>
    <mergeCell ref="C12:D12"/>
    <mergeCell ref="C13:D13"/>
    <mergeCell ref="C14:D14"/>
    <mergeCell ref="C15:D15"/>
    <mergeCell ref="C16:D16"/>
    <mergeCell ref="C17:D17"/>
    <mergeCell ref="A1:D1"/>
    <mergeCell ref="A2:D2"/>
    <mergeCell ref="A4:B4"/>
    <mergeCell ref="A6:D6"/>
    <mergeCell ref="A7:D8"/>
    <mergeCell ref="A10:D10"/>
  </mergeCells>
  <pageMargins left="0.25" right="0.25" top="0.75" bottom="0.75" header="0.3" footer="0.3"/>
  <pageSetup paperSize="9" orientation="landscape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9FC14E-F90B-4F0E-88E5-00A2E2CBEC23}">
  <dimension ref="A1:J215"/>
  <sheetViews>
    <sheetView topLeftCell="A194" workbookViewId="0">
      <selection activeCell="C172" sqref="C172:D172"/>
    </sheetView>
  </sheetViews>
  <sheetFormatPr defaultColWidth="8.7109375" defaultRowHeight="15.75" x14ac:dyDescent="0.25"/>
  <cols>
    <col min="1" max="1" width="8.7109375" style="1"/>
    <col min="2" max="2" width="74.42578125" style="1" customWidth="1"/>
    <col min="3" max="3" width="18" style="1" customWidth="1"/>
    <col min="4" max="4" width="14.28515625" style="1" customWidth="1"/>
    <col min="5" max="5" width="7.5703125" style="1" customWidth="1"/>
    <col min="6" max="6" width="17" style="1" customWidth="1"/>
    <col min="7" max="8" width="12.42578125" style="1" customWidth="1"/>
    <col min="9" max="16384" width="8.7109375" style="1"/>
  </cols>
  <sheetData>
    <row r="1" spans="1:6" x14ac:dyDescent="0.25">
      <c r="A1" s="306" t="s">
        <v>69</v>
      </c>
      <c r="B1" s="306"/>
      <c r="C1" s="306"/>
      <c r="D1" s="306"/>
    </row>
    <row r="2" spans="1:6" x14ac:dyDescent="0.25">
      <c r="A2" s="306" t="s">
        <v>70</v>
      </c>
      <c r="B2" s="306"/>
      <c r="C2" s="306"/>
      <c r="D2" s="306"/>
    </row>
    <row r="3" spans="1:6" x14ac:dyDescent="0.25">
      <c r="A3" s="2"/>
      <c r="B3" s="2"/>
      <c r="C3" s="2"/>
      <c r="D3" s="2"/>
    </row>
    <row r="4" spans="1:6" x14ac:dyDescent="0.25">
      <c r="A4" s="307" t="s">
        <v>252</v>
      </c>
      <c r="B4" s="307"/>
      <c r="C4" s="2"/>
      <c r="D4" s="2"/>
    </row>
    <row r="5" spans="1:6" x14ac:dyDescent="0.25">
      <c r="A5" s="118" t="s">
        <v>253</v>
      </c>
      <c r="B5" s="2"/>
      <c r="C5" s="2"/>
      <c r="D5" s="2"/>
    </row>
    <row r="6" spans="1:6" x14ac:dyDescent="0.25">
      <c r="A6" s="308" t="s">
        <v>77</v>
      </c>
      <c r="B6" s="308"/>
      <c r="C6" s="308"/>
      <c r="D6" s="308"/>
    </row>
    <row r="7" spans="1:6" ht="14.45" customHeight="1" x14ac:dyDescent="0.25">
      <c r="A7" s="309" t="s">
        <v>185</v>
      </c>
      <c r="B7" s="309"/>
      <c r="C7" s="309"/>
      <c r="D7" s="309"/>
    </row>
    <row r="8" spans="1:6" ht="33" customHeight="1" x14ac:dyDescent="0.25">
      <c r="A8" s="309"/>
      <c r="B8" s="309"/>
      <c r="C8" s="309"/>
      <c r="D8" s="309"/>
    </row>
    <row r="9" spans="1:6" x14ac:dyDescent="0.25">
      <c r="A9" s="119"/>
      <c r="B9" s="119"/>
      <c r="C9" s="119"/>
      <c r="D9" s="119"/>
    </row>
    <row r="10" spans="1:6" x14ac:dyDescent="0.25">
      <c r="A10" s="310" t="s">
        <v>78</v>
      </c>
      <c r="B10" s="310"/>
      <c r="C10" s="310"/>
      <c r="D10" s="310"/>
    </row>
    <row r="11" spans="1:6" x14ac:dyDescent="0.25">
      <c r="A11" s="4"/>
      <c r="B11" s="4"/>
      <c r="C11" s="4"/>
      <c r="D11" s="119"/>
    </row>
    <row r="12" spans="1:6" x14ac:dyDescent="0.25">
      <c r="A12" s="113">
        <v>1</v>
      </c>
      <c r="B12" s="6" t="s">
        <v>79</v>
      </c>
      <c r="C12" s="298" t="s">
        <v>98</v>
      </c>
      <c r="D12" s="299"/>
    </row>
    <row r="13" spans="1:6" x14ac:dyDescent="0.25">
      <c r="A13" s="113">
        <v>2</v>
      </c>
      <c r="B13" s="6" t="s">
        <v>80</v>
      </c>
      <c r="C13" s="300" t="s">
        <v>99</v>
      </c>
      <c r="D13" s="300"/>
    </row>
    <row r="14" spans="1:6" ht="34.5" customHeight="1" x14ac:dyDescent="0.25">
      <c r="A14" s="113">
        <v>3</v>
      </c>
      <c r="B14" s="7" t="s">
        <v>81</v>
      </c>
      <c r="C14" s="301">
        <v>2238.9499999999998</v>
      </c>
      <c r="D14" s="302"/>
      <c r="F14" s="211" t="s">
        <v>186</v>
      </c>
    </row>
    <row r="15" spans="1:6" ht="29.25" customHeight="1" x14ac:dyDescent="0.25">
      <c r="A15" s="8">
        <v>4</v>
      </c>
      <c r="B15" s="9" t="s">
        <v>82</v>
      </c>
      <c r="C15" s="303" t="s">
        <v>278</v>
      </c>
      <c r="D15" s="304"/>
    </row>
    <row r="16" spans="1:6" x14ac:dyDescent="0.25">
      <c r="A16" s="113">
        <v>5</v>
      </c>
      <c r="B16" s="6" t="s">
        <v>83</v>
      </c>
      <c r="C16" s="305">
        <v>44256</v>
      </c>
      <c r="D16" s="305"/>
    </row>
    <row r="17" spans="1:7" x14ac:dyDescent="0.25">
      <c r="A17" s="113">
        <v>6</v>
      </c>
      <c r="B17" s="6" t="s">
        <v>97</v>
      </c>
      <c r="C17" s="305" t="s">
        <v>284</v>
      </c>
      <c r="D17" s="305"/>
    </row>
    <row r="18" spans="1:7" x14ac:dyDescent="0.25">
      <c r="A18" s="113">
        <v>7</v>
      </c>
      <c r="B18" s="6" t="s">
        <v>88</v>
      </c>
      <c r="C18" s="305"/>
      <c r="D18" s="305"/>
    </row>
    <row r="19" spans="1:7" x14ac:dyDescent="0.25">
      <c r="A19" s="113">
        <v>8</v>
      </c>
      <c r="B19" s="6" t="s">
        <v>87</v>
      </c>
      <c r="C19" s="317" t="s">
        <v>275</v>
      </c>
      <c r="D19" s="317"/>
    </row>
    <row r="20" spans="1:7" ht="15.75" customHeight="1" x14ac:dyDescent="0.25">
      <c r="A20" s="318" t="s">
        <v>187</v>
      </c>
      <c r="B20" s="318"/>
      <c r="C20" s="318"/>
      <c r="D20" s="318"/>
    </row>
    <row r="21" spans="1:7" x14ac:dyDescent="0.25">
      <c r="A21" s="319" t="s">
        <v>188</v>
      </c>
      <c r="B21" s="319"/>
      <c r="C21" s="319"/>
      <c r="D21" s="319"/>
    </row>
    <row r="22" spans="1:7" x14ac:dyDescent="0.25">
      <c r="A22" s="320" t="s">
        <v>189</v>
      </c>
      <c r="B22" s="320"/>
      <c r="C22" s="320"/>
      <c r="D22" s="320"/>
    </row>
    <row r="23" spans="1:7" x14ac:dyDescent="0.25">
      <c r="A23" s="321" t="s">
        <v>190</v>
      </c>
      <c r="B23" s="321"/>
      <c r="C23" s="321"/>
      <c r="D23" s="321"/>
    </row>
    <row r="24" spans="1:7" ht="15.6" customHeight="1" x14ac:dyDescent="0.25">
      <c r="A24" s="311" t="s">
        <v>285</v>
      </c>
      <c r="B24" s="311"/>
      <c r="C24" s="311"/>
      <c r="D24" s="311"/>
      <c r="E24" s="10"/>
      <c r="F24" s="10"/>
      <c r="G24" s="10"/>
    </row>
    <row r="25" spans="1:7" ht="15.6" customHeight="1" x14ac:dyDescent="0.25">
      <c r="A25" s="311" t="s">
        <v>273</v>
      </c>
      <c r="B25" s="311"/>
      <c r="C25" s="311"/>
      <c r="D25" s="311"/>
      <c r="E25" s="10"/>
      <c r="F25" s="10"/>
      <c r="G25" s="10"/>
    </row>
    <row r="26" spans="1:7" x14ac:dyDescent="0.25">
      <c r="A26" s="11"/>
      <c r="B26" s="11"/>
      <c r="C26" s="11"/>
      <c r="D26" s="11"/>
    </row>
    <row r="27" spans="1:7" x14ac:dyDescent="0.25">
      <c r="A27" s="310" t="s">
        <v>12</v>
      </c>
      <c r="B27" s="310"/>
      <c r="C27" s="310"/>
      <c r="D27" s="310"/>
    </row>
    <row r="28" spans="1:7" x14ac:dyDescent="0.25">
      <c r="A28" s="11"/>
      <c r="B28" s="11"/>
      <c r="C28" s="11"/>
      <c r="D28" s="11"/>
    </row>
    <row r="29" spans="1:7" x14ac:dyDescent="0.25">
      <c r="A29" s="111">
        <v>1</v>
      </c>
      <c r="B29" s="111" t="s">
        <v>13</v>
      </c>
      <c r="C29" s="312" t="s">
        <v>14</v>
      </c>
      <c r="D29" s="312"/>
    </row>
    <row r="30" spans="1:7" x14ac:dyDescent="0.25">
      <c r="A30" s="112" t="s">
        <v>15</v>
      </c>
      <c r="B30" s="51" t="s">
        <v>316</v>
      </c>
      <c r="C30" s="313">
        <f>C14</f>
        <v>2238.9499999999998</v>
      </c>
      <c r="D30" s="314"/>
    </row>
    <row r="31" spans="1:7" x14ac:dyDescent="0.25">
      <c r="A31" s="112" t="s">
        <v>16</v>
      </c>
      <c r="B31" s="51" t="s">
        <v>248</v>
      </c>
      <c r="C31" s="315">
        <f>C30*30%</f>
        <v>671.68499999999995</v>
      </c>
      <c r="D31" s="316"/>
    </row>
    <row r="32" spans="1:7" x14ac:dyDescent="0.25">
      <c r="A32" s="112" t="s">
        <v>17</v>
      </c>
      <c r="B32" s="51" t="s">
        <v>18</v>
      </c>
      <c r="C32" s="315"/>
      <c r="D32" s="316"/>
    </row>
    <row r="33" spans="1:7" x14ac:dyDescent="0.25">
      <c r="A33" s="112" t="s">
        <v>19</v>
      </c>
      <c r="B33" s="14" t="s">
        <v>1</v>
      </c>
      <c r="C33" s="324"/>
      <c r="D33" s="315"/>
    </row>
    <row r="34" spans="1:7" x14ac:dyDescent="0.25">
      <c r="A34" s="112" t="s">
        <v>20</v>
      </c>
      <c r="B34" s="14" t="s">
        <v>21</v>
      </c>
      <c r="C34" s="324"/>
      <c r="D34" s="315"/>
    </row>
    <row r="35" spans="1:7" x14ac:dyDescent="0.25">
      <c r="A35" s="112" t="s">
        <v>22</v>
      </c>
      <c r="B35" s="51" t="s">
        <v>24</v>
      </c>
      <c r="C35" s="325"/>
      <c r="D35" s="326"/>
    </row>
    <row r="36" spans="1:7" x14ac:dyDescent="0.25">
      <c r="A36" s="327" t="s">
        <v>2</v>
      </c>
      <c r="B36" s="327"/>
      <c r="C36" s="328">
        <f>SUM(C30:C35)</f>
        <v>2910.6349999999998</v>
      </c>
      <c r="D36" s="328"/>
    </row>
    <row r="37" spans="1:7" ht="15.75" customHeight="1" x14ac:dyDescent="0.25">
      <c r="A37" s="318" t="s">
        <v>187</v>
      </c>
      <c r="B37" s="318"/>
      <c r="C37" s="318"/>
      <c r="D37" s="318"/>
    </row>
    <row r="38" spans="1:7" ht="15.75" customHeight="1" x14ac:dyDescent="0.25">
      <c r="A38" s="322" t="s">
        <v>191</v>
      </c>
      <c r="B38" s="322"/>
      <c r="C38" s="322"/>
      <c r="D38" s="322"/>
    </row>
    <row r="39" spans="1:7" ht="15.6" customHeight="1" x14ac:dyDescent="0.25">
      <c r="A39" s="311" t="s">
        <v>274</v>
      </c>
      <c r="B39" s="311"/>
      <c r="C39" s="311"/>
      <c r="D39" s="311"/>
      <c r="E39" s="10"/>
      <c r="F39" s="10"/>
      <c r="G39" s="10"/>
    </row>
    <row r="40" spans="1:7" x14ac:dyDescent="0.25">
      <c r="A40" s="11"/>
      <c r="B40" s="11"/>
      <c r="C40" s="11"/>
      <c r="D40" s="11"/>
    </row>
    <row r="41" spans="1:7" x14ac:dyDescent="0.25">
      <c r="A41" s="323" t="s">
        <v>25</v>
      </c>
      <c r="B41" s="323"/>
      <c r="C41" s="323"/>
      <c r="D41" s="323"/>
    </row>
    <row r="42" spans="1:7" ht="15.75" customHeight="1" x14ac:dyDescent="0.25">
      <c r="A42" s="318" t="s">
        <v>187</v>
      </c>
      <c r="B42" s="318"/>
      <c r="C42" s="318"/>
      <c r="D42" s="318"/>
    </row>
    <row r="43" spans="1:7" ht="15.75" customHeight="1" x14ac:dyDescent="0.25">
      <c r="A43" s="311" t="s">
        <v>192</v>
      </c>
      <c r="B43" s="311"/>
      <c r="C43" s="311"/>
      <c r="D43" s="311"/>
    </row>
    <row r="44" spans="1:7" x14ac:dyDescent="0.25">
      <c r="A44" s="311"/>
      <c r="B44" s="311"/>
      <c r="C44" s="311"/>
      <c r="D44" s="311"/>
    </row>
    <row r="45" spans="1:7" ht="15.75" customHeight="1" x14ac:dyDescent="0.25">
      <c r="A45" s="311" t="s">
        <v>193</v>
      </c>
      <c r="B45" s="311"/>
      <c r="C45" s="311"/>
      <c r="D45" s="311"/>
    </row>
    <row r="46" spans="1:7" x14ac:dyDescent="0.25">
      <c r="A46" s="18"/>
      <c r="B46" s="11"/>
      <c r="C46" s="11"/>
      <c r="D46" s="11"/>
    </row>
    <row r="47" spans="1:7" x14ac:dyDescent="0.25">
      <c r="A47" s="331" t="s">
        <v>26</v>
      </c>
      <c r="B47" s="331"/>
      <c r="C47" s="331"/>
      <c r="D47" s="331"/>
    </row>
    <row r="48" spans="1:7" x14ac:dyDescent="0.25">
      <c r="A48" s="11"/>
      <c r="B48" s="11"/>
      <c r="C48" s="11"/>
      <c r="D48" s="11"/>
    </row>
    <row r="49" spans="1:8" x14ac:dyDescent="0.25">
      <c r="A49" s="111" t="s">
        <v>27</v>
      </c>
      <c r="B49" s="111" t="s">
        <v>28</v>
      </c>
      <c r="C49" s="111" t="s">
        <v>34</v>
      </c>
      <c r="D49" s="111" t="s">
        <v>14</v>
      </c>
    </row>
    <row r="50" spans="1:8" x14ac:dyDescent="0.25">
      <c r="A50" s="112" t="s">
        <v>15</v>
      </c>
      <c r="B50" s="14" t="s">
        <v>29</v>
      </c>
      <c r="C50" s="19">
        <f>1/12</f>
        <v>8.3333333333333329E-2</v>
      </c>
      <c r="D50" s="20">
        <f>C36*C50</f>
        <v>242.55291666666665</v>
      </c>
    </row>
    <row r="51" spans="1:8" x14ac:dyDescent="0.25">
      <c r="A51" s="112" t="s">
        <v>16</v>
      </c>
      <c r="B51" s="14" t="s">
        <v>30</v>
      </c>
      <c r="C51" s="21">
        <v>0.121</v>
      </c>
      <c r="D51" s="20">
        <f>C36*C51</f>
        <v>352.18683499999997</v>
      </c>
    </row>
    <row r="52" spans="1:8" x14ac:dyDescent="0.25">
      <c r="A52" s="327" t="s">
        <v>6</v>
      </c>
      <c r="B52" s="327"/>
      <c r="C52" s="112"/>
      <c r="D52" s="22">
        <f>SUM(D50:D51)</f>
        <v>594.73975166666662</v>
      </c>
      <c r="H52" s="23"/>
    </row>
    <row r="53" spans="1:8" ht="15.75" customHeight="1" x14ac:dyDescent="0.25">
      <c r="A53" s="318" t="s">
        <v>187</v>
      </c>
      <c r="B53" s="318"/>
      <c r="C53" s="318"/>
      <c r="D53" s="318"/>
    </row>
    <row r="54" spans="1:8" ht="27" customHeight="1" x14ac:dyDescent="0.25">
      <c r="A54" s="322" t="s">
        <v>194</v>
      </c>
      <c r="B54" s="322"/>
      <c r="C54" s="322"/>
      <c r="D54" s="322"/>
    </row>
    <row r="55" spans="1:8" ht="32.1" customHeight="1" x14ac:dyDescent="0.25">
      <c r="A55" s="332" t="s">
        <v>195</v>
      </c>
      <c r="B55" s="332"/>
      <c r="C55" s="332"/>
      <c r="D55" s="332"/>
    </row>
    <row r="56" spans="1:8" x14ac:dyDescent="0.25">
      <c r="A56" s="11"/>
      <c r="B56" s="11"/>
      <c r="C56" s="11"/>
      <c r="D56" s="11"/>
    </row>
    <row r="57" spans="1:8" x14ac:dyDescent="0.25">
      <c r="A57" s="329" t="s">
        <v>31</v>
      </c>
      <c r="B57" s="329"/>
      <c r="C57" s="329"/>
      <c r="D57" s="329"/>
    </row>
    <row r="58" spans="1:8" x14ac:dyDescent="0.25">
      <c r="A58" s="24"/>
      <c r="B58" s="24"/>
      <c r="C58" s="24"/>
      <c r="D58" s="24"/>
    </row>
    <row r="59" spans="1:8" x14ac:dyDescent="0.25">
      <c r="A59" s="330" t="s">
        <v>196</v>
      </c>
      <c r="B59" s="330"/>
      <c r="C59" s="25">
        <f>C36+D52</f>
        <v>3505.3747516666663</v>
      </c>
      <c r="D59" s="11"/>
    </row>
    <row r="60" spans="1:8" x14ac:dyDescent="0.25">
      <c r="A60" s="111" t="s">
        <v>32</v>
      </c>
      <c r="B60" s="111" t="s">
        <v>33</v>
      </c>
      <c r="C60" s="111" t="s">
        <v>34</v>
      </c>
      <c r="D60" s="111" t="s">
        <v>14</v>
      </c>
    </row>
    <row r="61" spans="1:8" x14ac:dyDescent="0.25">
      <c r="A61" s="112" t="s">
        <v>15</v>
      </c>
      <c r="B61" s="14" t="s">
        <v>197</v>
      </c>
      <c r="C61" s="26">
        <v>0.2</v>
      </c>
      <c r="D61" s="27">
        <f>$C$59*C61</f>
        <v>701.07495033333328</v>
      </c>
    </row>
    <row r="62" spans="1:8" x14ac:dyDescent="0.25">
      <c r="A62" s="112" t="s">
        <v>16</v>
      </c>
      <c r="B62" s="14" t="s">
        <v>35</v>
      </c>
      <c r="C62" s="28">
        <v>2.5000000000000001E-2</v>
      </c>
      <c r="D62" s="27">
        <f t="shared" ref="D62:D68" si="0">$C$59*C62</f>
        <v>87.63436879166666</v>
      </c>
    </row>
    <row r="63" spans="1:8" x14ac:dyDescent="0.25">
      <c r="A63" s="112" t="s">
        <v>17</v>
      </c>
      <c r="B63" s="29" t="s">
        <v>198</v>
      </c>
      <c r="C63" s="30">
        <v>0.03</v>
      </c>
      <c r="D63" s="27">
        <f t="shared" si="0"/>
        <v>105.16124254999998</v>
      </c>
    </row>
    <row r="64" spans="1:8" x14ac:dyDescent="0.25">
      <c r="A64" s="112" t="s">
        <v>19</v>
      </c>
      <c r="B64" s="14" t="s">
        <v>36</v>
      </c>
      <c r="C64" s="28">
        <v>1.4999999999999999E-2</v>
      </c>
      <c r="D64" s="27">
        <f t="shared" si="0"/>
        <v>52.580621274999991</v>
      </c>
    </row>
    <row r="65" spans="1:8" x14ac:dyDescent="0.25">
      <c r="A65" s="112" t="s">
        <v>20</v>
      </c>
      <c r="B65" s="14" t="s">
        <v>37</v>
      </c>
      <c r="C65" s="28">
        <v>0.01</v>
      </c>
      <c r="D65" s="27">
        <f t="shared" si="0"/>
        <v>35.053747516666661</v>
      </c>
    </row>
    <row r="66" spans="1:8" x14ac:dyDescent="0.25">
      <c r="A66" s="112" t="s">
        <v>22</v>
      </c>
      <c r="B66" s="14" t="s">
        <v>3</v>
      </c>
      <c r="C66" s="28">
        <v>6.0000000000000001E-3</v>
      </c>
      <c r="D66" s="27">
        <f t="shared" si="0"/>
        <v>21.032248509999999</v>
      </c>
    </row>
    <row r="67" spans="1:8" x14ac:dyDescent="0.25">
      <c r="A67" s="112" t="s">
        <v>23</v>
      </c>
      <c r="B67" s="14" t="s">
        <v>4</v>
      </c>
      <c r="C67" s="28">
        <v>2E-3</v>
      </c>
      <c r="D67" s="27">
        <f t="shared" si="0"/>
        <v>7.0107495033333329</v>
      </c>
    </row>
    <row r="68" spans="1:8" x14ac:dyDescent="0.25">
      <c r="A68" s="112" t="s">
        <v>38</v>
      </c>
      <c r="B68" s="14" t="s">
        <v>5</v>
      </c>
      <c r="C68" s="28">
        <v>0.08</v>
      </c>
      <c r="D68" s="27">
        <f t="shared" si="0"/>
        <v>280.42998013333329</v>
      </c>
      <c r="F68" s="31"/>
    </row>
    <row r="69" spans="1:8" x14ac:dyDescent="0.25">
      <c r="A69" s="327" t="s">
        <v>39</v>
      </c>
      <c r="B69" s="327"/>
      <c r="C69" s="32">
        <f>SUM(C61:C68)</f>
        <v>0.36800000000000005</v>
      </c>
      <c r="D69" s="22">
        <f>SUM(D61:D68)</f>
        <v>1289.9779086133335</v>
      </c>
    </row>
    <row r="70" spans="1:8" ht="15.75" customHeight="1" x14ac:dyDescent="0.25">
      <c r="A70" s="318" t="s">
        <v>187</v>
      </c>
      <c r="B70" s="318"/>
      <c r="C70" s="318"/>
      <c r="D70" s="318"/>
    </row>
    <row r="71" spans="1:8" x14ac:dyDescent="0.25">
      <c r="A71" s="319" t="s">
        <v>199</v>
      </c>
      <c r="B71" s="319"/>
      <c r="C71" s="319"/>
      <c r="D71" s="319"/>
    </row>
    <row r="72" spans="1:8" ht="14.45" customHeight="1" x14ac:dyDescent="0.25">
      <c r="A72" s="311" t="s">
        <v>276</v>
      </c>
      <c r="B72" s="311"/>
      <c r="C72" s="311"/>
      <c r="D72" s="311"/>
      <c r="E72" s="33"/>
      <c r="F72" s="33"/>
      <c r="G72" s="33"/>
      <c r="H72" s="33"/>
    </row>
    <row r="73" spans="1:8" x14ac:dyDescent="0.25">
      <c r="A73" s="311"/>
      <c r="B73" s="311"/>
      <c r="C73" s="311"/>
      <c r="D73" s="311"/>
    </row>
    <row r="74" spans="1:8" ht="14.45" customHeight="1" x14ac:dyDescent="0.25">
      <c r="A74" s="311" t="s">
        <v>201</v>
      </c>
      <c r="B74" s="311"/>
      <c r="C74" s="311"/>
      <c r="D74" s="311"/>
      <c r="E74" s="17"/>
      <c r="F74" s="17"/>
      <c r="G74" s="17"/>
      <c r="H74" s="17"/>
    </row>
    <row r="75" spans="1:8" ht="14.45" customHeight="1" x14ac:dyDescent="0.25">
      <c r="A75" s="311"/>
      <c r="B75" s="311"/>
      <c r="C75" s="311"/>
      <c r="D75" s="311"/>
      <c r="E75" s="17"/>
      <c r="F75" s="17"/>
      <c r="G75" s="17"/>
      <c r="H75" s="17"/>
    </row>
    <row r="76" spans="1:8" ht="14.45" customHeight="1" x14ac:dyDescent="0.25">
      <c r="A76" s="311" t="s">
        <v>202</v>
      </c>
      <c r="B76" s="311"/>
      <c r="C76" s="311"/>
      <c r="D76" s="311"/>
      <c r="E76" s="33"/>
      <c r="F76" s="33"/>
      <c r="G76" s="33"/>
      <c r="H76" s="33"/>
    </row>
    <row r="77" spans="1:8" ht="15.75" customHeight="1" x14ac:dyDescent="0.25">
      <c r="A77" s="332" t="s">
        <v>203</v>
      </c>
      <c r="B77" s="332"/>
      <c r="C77" s="332"/>
      <c r="D77" s="332"/>
      <c r="E77" s="17"/>
      <c r="F77" s="17"/>
      <c r="G77" s="17"/>
      <c r="H77" s="17"/>
    </row>
    <row r="78" spans="1:8" x14ac:dyDescent="0.25">
      <c r="A78" s="332"/>
      <c r="B78" s="332"/>
      <c r="C78" s="332"/>
      <c r="D78" s="332"/>
      <c r="E78" s="17"/>
      <c r="F78" s="17"/>
      <c r="G78" s="17"/>
      <c r="H78" s="17"/>
    </row>
    <row r="79" spans="1:8" x14ac:dyDescent="0.25">
      <c r="A79" s="320" t="s">
        <v>204</v>
      </c>
      <c r="B79" s="320"/>
      <c r="C79" s="320"/>
      <c r="D79" s="320"/>
      <c r="E79" s="17"/>
      <c r="F79" s="17"/>
      <c r="G79" s="17"/>
      <c r="H79" s="17"/>
    </row>
    <row r="80" spans="1:8" x14ac:dyDescent="0.25">
      <c r="A80" s="320" t="s">
        <v>205</v>
      </c>
      <c r="B80" s="320"/>
      <c r="C80" s="320"/>
      <c r="D80" s="320"/>
      <c r="E80" s="17"/>
      <c r="F80" s="17"/>
      <c r="G80" s="17"/>
      <c r="H80" s="17"/>
    </row>
    <row r="81" spans="1:8" ht="30.95" customHeight="1" x14ac:dyDescent="0.25">
      <c r="A81" s="333" t="s">
        <v>206</v>
      </c>
      <c r="B81" s="333"/>
      <c r="C81" s="333"/>
      <c r="D81" s="333"/>
    </row>
    <row r="82" spans="1:8" x14ac:dyDescent="0.25">
      <c r="A82" s="34"/>
      <c r="B82" s="34"/>
      <c r="C82" s="34"/>
      <c r="D82" s="34"/>
    </row>
    <row r="83" spans="1:8" x14ac:dyDescent="0.25">
      <c r="A83" s="331" t="s">
        <v>40</v>
      </c>
      <c r="B83" s="331"/>
      <c r="C83" s="331"/>
      <c r="D83" s="331"/>
    </row>
    <row r="84" spans="1:8" x14ac:dyDescent="0.25">
      <c r="A84" s="11"/>
      <c r="B84" s="11"/>
      <c r="C84" s="11"/>
      <c r="D84" s="11"/>
    </row>
    <row r="85" spans="1:8" x14ac:dyDescent="0.25">
      <c r="A85" s="111" t="s">
        <v>41</v>
      </c>
      <c r="B85" s="111" t="s">
        <v>42</v>
      </c>
      <c r="C85" s="111" t="s">
        <v>0</v>
      </c>
      <c r="D85" s="111" t="s">
        <v>14</v>
      </c>
    </row>
    <row r="86" spans="1:8" x14ac:dyDescent="0.25">
      <c r="A86" s="112" t="s">
        <v>15</v>
      </c>
      <c r="B86" s="15" t="s">
        <v>296</v>
      </c>
      <c r="C86" s="109">
        <v>4.3</v>
      </c>
      <c r="D86" s="117">
        <f>((C86*2)*22)-(C30*6%)</f>
        <v>54.863</v>
      </c>
    </row>
    <row r="87" spans="1:8" x14ac:dyDescent="0.25">
      <c r="A87" s="37" t="s">
        <v>16</v>
      </c>
      <c r="B87" s="15" t="s">
        <v>308</v>
      </c>
      <c r="C87" s="116"/>
      <c r="D87" s="39"/>
    </row>
    <row r="88" spans="1:8" x14ac:dyDescent="0.25">
      <c r="A88" s="37" t="s">
        <v>17</v>
      </c>
      <c r="B88" s="15" t="s">
        <v>379</v>
      </c>
      <c r="C88" s="115"/>
      <c r="D88" s="116"/>
    </row>
    <row r="89" spans="1:8" x14ac:dyDescent="0.25">
      <c r="A89" s="37" t="s">
        <v>207</v>
      </c>
      <c r="B89" s="15" t="s">
        <v>294</v>
      </c>
      <c r="C89" s="115">
        <v>14.16</v>
      </c>
      <c r="D89" s="116">
        <f>(C89*22)-((C89*22)*10%)</f>
        <v>280.36799999999999</v>
      </c>
    </row>
    <row r="90" spans="1:8" x14ac:dyDescent="0.25">
      <c r="A90" s="37" t="s">
        <v>20</v>
      </c>
      <c r="B90" s="15" t="s">
        <v>380</v>
      </c>
      <c r="C90" s="184"/>
      <c r="D90" s="183"/>
    </row>
    <row r="91" spans="1:8" x14ac:dyDescent="0.25">
      <c r="A91" s="327" t="s">
        <v>2</v>
      </c>
      <c r="B91" s="327"/>
      <c r="C91" s="327"/>
      <c r="D91" s="108">
        <f>SUM(D86:D89)</f>
        <v>335.23099999999999</v>
      </c>
    </row>
    <row r="92" spans="1:8" ht="15.75" customHeight="1" x14ac:dyDescent="0.25">
      <c r="A92" s="318" t="s">
        <v>187</v>
      </c>
      <c r="B92" s="318"/>
      <c r="C92" s="318"/>
      <c r="D92" s="318"/>
    </row>
    <row r="93" spans="1:8" ht="15.75" customHeight="1" x14ac:dyDescent="0.25">
      <c r="A93" s="322" t="s">
        <v>208</v>
      </c>
      <c r="B93" s="322"/>
      <c r="C93" s="322"/>
      <c r="D93" s="322"/>
    </row>
    <row r="94" spans="1:8" ht="30.6" customHeight="1" x14ac:dyDescent="0.25">
      <c r="A94" s="311" t="s">
        <v>209</v>
      </c>
      <c r="B94" s="311"/>
      <c r="C94" s="311"/>
      <c r="D94" s="311"/>
      <c r="E94" s="17"/>
      <c r="F94" s="17"/>
      <c r="G94" s="17"/>
      <c r="H94" s="17"/>
    </row>
    <row r="95" spans="1:8" ht="24.95" customHeight="1" x14ac:dyDescent="0.25">
      <c r="A95" s="311" t="s">
        <v>298</v>
      </c>
      <c r="B95" s="311"/>
      <c r="C95" s="311"/>
      <c r="D95" s="311"/>
      <c r="E95" s="17"/>
      <c r="F95" s="17"/>
      <c r="G95" s="17"/>
      <c r="H95" s="17"/>
    </row>
    <row r="96" spans="1:8" ht="14.45" customHeight="1" x14ac:dyDescent="0.25">
      <c r="A96" s="311" t="s">
        <v>295</v>
      </c>
      <c r="B96" s="311"/>
      <c r="C96" s="311"/>
      <c r="D96" s="311"/>
      <c r="E96" s="17"/>
      <c r="F96" s="17"/>
      <c r="G96" s="17"/>
      <c r="H96" s="17"/>
    </row>
    <row r="97" spans="1:8" ht="30" customHeight="1" x14ac:dyDescent="0.25">
      <c r="A97" s="311" t="s">
        <v>339</v>
      </c>
      <c r="B97" s="311"/>
      <c r="C97" s="311"/>
      <c r="D97" s="311"/>
      <c r="E97" s="17"/>
      <c r="F97" s="17"/>
      <c r="G97" s="17"/>
      <c r="H97" s="17"/>
    </row>
    <row r="98" spans="1:8" x14ac:dyDescent="0.25">
      <c r="A98" s="11"/>
      <c r="B98" s="11"/>
      <c r="C98" s="11"/>
      <c r="D98" s="11"/>
    </row>
    <row r="99" spans="1:8" x14ac:dyDescent="0.25">
      <c r="A99" s="331" t="s">
        <v>43</v>
      </c>
      <c r="B99" s="331"/>
      <c r="C99" s="331"/>
      <c r="D99" s="331"/>
    </row>
    <row r="100" spans="1:8" x14ac:dyDescent="0.25">
      <c r="A100" s="11"/>
      <c r="B100" s="11"/>
      <c r="C100" s="11"/>
      <c r="D100" s="11"/>
    </row>
    <row r="101" spans="1:8" x14ac:dyDescent="0.25">
      <c r="A101" s="111">
        <v>2</v>
      </c>
      <c r="B101" s="111" t="s">
        <v>44</v>
      </c>
      <c r="C101" s="340" t="s">
        <v>14</v>
      </c>
      <c r="D101" s="340"/>
    </row>
    <row r="102" spans="1:8" x14ac:dyDescent="0.25">
      <c r="A102" s="112" t="s">
        <v>27</v>
      </c>
      <c r="B102" s="14" t="s">
        <v>28</v>
      </c>
      <c r="C102" s="341">
        <f>D52</f>
        <v>594.73975166666662</v>
      </c>
      <c r="D102" s="341"/>
    </row>
    <row r="103" spans="1:8" x14ac:dyDescent="0.25">
      <c r="A103" s="112" t="s">
        <v>32</v>
      </c>
      <c r="B103" s="14" t="s">
        <v>33</v>
      </c>
      <c r="C103" s="334">
        <f>D69</f>
        <v>1289.9779086133335</v>
      </c>
      <c r="D103" s="334"/>
    </row>
    <row r="104" spans="1:8" x14ac:dyDescent="0.25">
      <c r="A104" s="112" t="s">
        <v>41</v>
      </c>
      <c r="B104" s="14" t="s">
        <v>42</v>
      </c>
      <c r="C104" s="334">
        <f>D91</f>
        <v>335.23099999999999</v>
      </c>
      <c r="D104" s="334"/>
    </row>
    <row r="105" spans="1:8" x14ac:dyDescent="0.25">
      <c r="A105" s="335" t="s">
        <v>2</v>
      </c>
      <c r="B105" s="336"/>
      <c r="C105" s="337">
        <f>SUM(C102:C104)</f>
        <v>2219.9486602799998</v>
      </c>
      <c r="D105" s="337"/>
      <c r="G105" s="42"/>
    </row>
    <row r="106" spans="1:8" x14ac:dyDescent="0.25">
      <c r="A106" s="11"/>
      <c r="B106" s="11"/>
      <c r="C106" s="11"/>
      <c r="D106" s="11"/>
    </row>
    <row r="107" spans="1:8" x14ac:dyDescent="0.25">
      <c r="A107" s="11"/>
      <c r="B107" s="11"/>
      <c r="C107" s="11"/>
      <c r="D107" s="11"/>
    </row>
    <row r="108" spans="1:8" x14ac:dyDescent="0.25">
      <c r="A108" s="323" t="s">
        <v>45</v>
      </c>
      <c r="B108" s="323"/>
      <c r="C108" s="323"/>
      <c r="D108" s="323"/>
    </row>
    <row r="109" spans="1:8" x14ac:dyDescent="0.25">
      <c r="A109" s="43"/>
      <c r="B109" s="43"/>
      <c r="C109" s="43"/>
      <c r="D109" s="43"/>
    </row>
    <row r="110" spans="1:8" x14ac:dyDescent="0.25">
      <c r="A110" s="338" t="s">
        <v>210</v>
      </c>
      <c r="B110" s="338"/>
      <c r="C110" s="44">
        <f>C36+C105-SUM(D61:D67)</f>
        <v>4121.0357317999988</v>
      </c>
      <c r="D110" s="17"/>
    </row>
    <row r="111" spans="1:8" x14ac:dyDescent="0.25">
      <c r="A111" s="339" t="s">
        <v>211</v>
      </c>
      <c r="B111" s="339"/>
      <c r="C111" s="44">
        <f>C36+C105</f>
        <v>5130.5836602799991</v>
      </c>
      <c r="D111" s="17"/>
    </row>
    <row r="112" spans="1:8" x14ac:dyDescent="0.25">
      <c r="A112" s="111">
        <v>3</v>
      </c>
      <c r="B112" s="111" t="s">
        <v>46</v>
      </c>
      <c r="C112" s="111" t="s">
        <v>71</v>
      </c>
      <c r="D112" s="111" t="s">
        <v>14</v>
      </c>
      <c r="F112" s="45"/>
      <c r="H112" s="46"/>
    </row>
    <row r="113" spans="1:9" x14ac:dyDescent="0.25">
      <c r="A113" s="112" t="s">
        <v>15</v>
      </c>
      <c r="B113" s="47" t="s">
        <v>47</v>
      </c>
      <c r="C113" s="48">
        <f>5%*1/12</f>
        <v>4.1666666666666666E-3</v>
      </c>
      <c r="D113" s="20">
        <f>C110*C113</f>
        <v>17.170982215833327</v>
      </c>
      <c r="F113" s="31"/>
      <c r="I113" s="49"/>
    </row>
    <row r="114" spans="1:9" x14ac:dyDescent="0.25">
      <c r="A114" s="112" t="s">
        <v>16</v>
      </c>
      <c r="B114" s="47" t="s">
        <v>48</v>
      </c>
      <c r="C114" s="48">
        <f>8%*C113</f>
        <v>3.3333333333333332E-4</v>
      </c>
      <c r="D114" s="20">
        <f>C110*C114</f>
        <v>1.3736785772666662</v>
      </c>
      <c r="E114" s="31"/>
    </row>
    <row r="115" spans="1:9" x14ac:dyDescent="0.25">
      <c r="A115" s="112" t="s">
        <v>17</v>
      </c>
      <c r="B115" s="47" t="s">
        <v>49</v>
      </c>
      <c r="C115" s="48">
        <v>0.02</v>
      </c>
      <c r="D115" s="20">
        <f>C115*D113</f>
        <v>0.34341964431666655</v>
      </c>
      <c r="F115" s="31"/>
    </row>
    <row r="116" spans="1:9" x14ac:dyDescent="0.25">
      <c r="A116" s="112" t="s">
        <v>19</v>
      </c>
      <c r="B116" s="47" t="s">
        <v>50</v>
      </c>
      <c r="C116" s="48">
        <f>7/30/12</f>
        <v>1.9444444444444445E-2</v>
      </c>
      <c r="D116" s="20">
        <f>C111*C116</f>
        <v>99.76134894988887</v>
      </c>
    </row>
    <row r="117" spans="1:9" ht="31.5" x14ac:dyDescent="0.25">
      <c r="A117" s="112" t="s">
        <v>20</v>
      </c>
      <c r="B117" s="47" t="s">
        <v>84</v>
      </c>
      <c r="C117" s="48">
        <f>C69*C116</f>
        <v>7.1555555555555565E-3</v>
      </c>
      <c r="D117" s="20">
        <f>C111*C117</f>
        <v>36.712176413559106</v>
      </c>
      <c r="F117" s="49"/>
    </row>
    <row r="118" spans="1:9" x14ac:dyDescent="0.25">
      <c r="A118" s="112" t="s">
        <v>22</v>
      </c>
      <c r="B118" s="47" t="s">
        <v>51</v>
      </c>
      <c r="C118" s="48">
        <v>0.02</v>
      </c>
      <c r="D118" s="20">
        <f>D116*C118</f>
        <v>1.9952269789977775</v>
      </c>
      <c r="F118" s="31"/>
    </row>
    <row r="119" spans="1:9" x14ac:dyDescent="0.25">
      <c r="A119" s="327" t="s">
        <v>2</v>
      </c>
      <c r="B119" s="327"/>
      <c r="C119" s="48"/>
      <c r="D119" s="22">
        <f>SUM(D113:D118)</f>
        <v>157.35683277986243</v>
      </c>
    </row>
    <row r="120" spans="1:9" ht="15.75" customHeight="1" x14ac:dyDescent="0.25">
      <c r="A120" s="318" t="s">
        <v>187</v>
      </c>
      <c r="B120" s="318"/>
      <c r="C120" s="318"/>
      <c r="D120" s="318"/>
    </row>
    <row r="121" spans="1:9" ht="28.5" customHeight="1" x14ac:dyDescent="0.25">
      <c r="A121" s="322" t="s">
        <v>212</v>
      </c>
      <c r="B121" s="322"/>
      <c r="C121" s="322"/>
      <c r="D121" s="322"/>
      <c r="E121" s="17"/>
      <c r="F121" s="17"/>
      <c r="G121" s="17"/>
      <c r="H121" s="17"/>
    </row>
    <row r="122" spans="1:9" ht="31.5" customHeight="1" x14ac:dyDescent="0.25">
      <c r="A122" s="311" t="s">
        <v>213</v>
      </c>
      <c r="B122" s="311"/>
      <c r="C122" s="311"/>
      <c r="D122" s="311"/>
      <c r="E122" s="17"/>
      <c r="F122" s="17"/>
      <c r="G122" s="17"/>
      <c r="H122" s="17"/>
    </row>
    <row r="123" spans="1:9" ht="41.25" customHeight="1" x14ac:dyDescent="0.25">
      <c r="A123" s="311" t="s">
        <v>214</v>
      </c>
      <c r="B123" s="311"/>
      <c r="C123" s="311"/>
      <c r="D123" s="311"/>
      <c r="E123" s="17"/>
      <c r="F123" s="17"/>
      <c r="G123" s="17"/>
      <c r="H123" s="17"/>
    </row>
    <row r="124" spans="1:9" ht="30.6" customHeight="1" x14ac:dyDescent="0.25">
      <c r="A124" s="332" t="s">
        <v>215</v>
      </c>
      <c r="B124" s="332"/>
      <c r="C124" s="332"/>
      <c r="D124" s="332"/>
    </row>
    <row r="125" spans="1:9" x14ac:dyDescent="0.25">
      <c r="A125" s="11"/>
      <c r="B125" s="11"/>
      <c r="C125" s="11"/>
      <c r="D125" s="11"/>
    </row>
    <row r="126" spans="1:9" ht="14.45" customHeight="1" x14ac:dyDescent="0.25">
      <c r="A126" s="323" t="s">
        <v>52</v>
      </c>
      <c r="B126" s="323"/>
      <c r="C126" s="323"/>
      <c r="D126" s="323"/>
    </row>
    <row r="127" spans="1:9" ht="14.45" customHeight="1" x14ac:dyDescent="0.25">
      <c r="A127" s="318" t="s">
        <v>187</v>
      </c>
      <c r="B127" s="318"/>
      <c r="C127" s="318"/>
      <c r="D127" s="318"/>
    </row>
    <row r="128" spans="1:9" ht="30.6" customHeight="1" x14ac:dyDescent="0.25">
      <c r="A128" s="342" t="s">
        <v>216</v>
      </c>
      <c r="B128" s="342"/>
      <c r="C128" s="342"/>
      <c r="D128" s="342"/>
    </row>
    <row r="129" spans="1:10" x14ac:dyDescent="0.25">
      <c r="A129" s="11"/>
      <c r="B129" s="11"/>
      <c r="C129" s="11"/>
      <c r="D129" s="11"/>
    </row>
    <row r="130" spans="1:10" x14ac:dyDescent="0.25">
      <c r="A130" s="331" t="s">
        <v>53</v>
      </c>
      <c r="B130" s="331"/>
      <c r="C130" s="331"/>
      <c r="D130" s="331"/>
    </row>
    <row r="131" spans="1:10" x14ac:dyDescent="0.25">
      <c r="A131" s="4"/>
      <c r="B131" s="4"/>
      <c r="C131" s="4"/>
      <c r="D131" s="4"/>
    </row>
    <row r="132" spans="1:10" x14ac:dyDescent="0.25">
      <c r="A132" s="343" t="s">
        <v>217</v>
      </c>
      <c r="B132" s="343"/>
      <c r="C132" s="25">
        <f>C36+C105+D119</f>
        <v>5287.9404930598612</v>
      </c>
      <c r="D132" s="11"/>
    </row>
    <row r="133" spans="1:10" x14ac:dyDescent="0.25">
      <c r="A133" s="111" t="s">
        <v>54</v>
      </c>
      <c r="B133" s="111" t="s">
        <v>55</v>
      </c>
      <c r="C133" s="111" t="s">
        <v>218</v>
      </c>
      <c r="D133" s="111" t="s">
        <v>14</v>
      </c>
    </row>
    <row r="134" spans="1:10" x14ac:dyDescent="0.25">
      <c r="A134" s="50" t="s">
        <v>15</v>
      </c>
      <c r="B134" s="51" t="s">
        <v>219</v>
      </c>
      <c r="C134" s="19">
        <f>1/12/12</f>
        <v>6.9444444444444441E-3</v>
      </c>
      <c r="D134" s="52">
        <f>$C$132*C134</f>
        <v>36.72180897958237</v>
      </c>
    </row>
    <row r="135" spans="1:10" x14ac:dyDescent="0.25">
      <c r="A135" s="50" t="s">
        <v>16</v>
      </c>
      <c r="B135" s="51" t="s">
        <v>55</v>
      </c>
      <c r="C135" s="19">
        <f>((1/30/12))</f>
        <v>2.7777777777777779E-3</v>
      </c>
      <c r="D135" s="52">
        <f t="shared" ref="D135:D140" si="1">$C$132*C135</f>
        <v>14.688723591832948</v>
      </c>
    </row>
    <row r="136" spans="1:10" x14ac:dyDescent="0.25">
      <c r="A136" s="50" t="s">
        <v>17</v>
      </c>
      <c r="B136" s="51" t="s">
        <v>220</v>
      </c>
      <c r="C136" s="19">
        <v>2.9999999999999997E-4</v>
      </c>
      <c r="D136" s="52">
        <f t="shared" si="1"/>
        <v>1.5863821479179583</v>
      </c>
    </row>
    <row r="137" spans="1:10" x14ac:dyDescent="0.25">
      <c r="A137" s="50" t="s">
        <v>19</v>
      </c>
      <c r="B137" s="51" t="s">
        <v>221</v>
      </c>
      <c r="C137" s="19">
        <v>2.0000000000000001E-4</v>
      </c>
      <c r="D137" s="52">
        <f t="shared" si="1"/>
        <v>1.0575880986119723</v>
      </c>
    </row>
    <row r="138" spans="1:10" x14ac:dyDescent="0.25">
      <c r="A138" s="50" t="s">
        <v>20</v>
      </c>
      <c r="B138" s="51" t="s">
        <v>222</v>
      </c>
      <c r="C138" s="19">
        <v>1.9699999999999999E-4</v>
      </c>
      <c r="D138" s="52">
        <f t="shared" si="1"/>
        <v>1.0417242771327926</v>
      </c>
    </row>
    <row r="139" spans="1:10" x14ac:dyDescent="0.25">
      <c r="A139" s="50" t="s">
        <v>22</v>
      </c>
      <c r="B139" s="51" t="s">
        <v>223</v>
      </c>
      <c r="C139" s="19">
        <f>(5/30)/12</f>
        <v>1.3888888888888888E-2</v>
      </c>
      <c r="D139" s="52">
        <f t="shared" si="1"/>
        <v>73.44361795916474</v>
      </c>
    </row>
    <row r="140" spans="1:10" x14ac:dyDescent="0.25">
      <c r="A140" s="50" t="s">
        <v>23</v>
      </c>
      <c r="B140" s="51" t="s">
        <v>24</v>
      </c>
      <c r="C140" s="19"/>
      <c r="D140" s="52">
        <f t="shared" si="1"/>
        <v>0</v>
      </c>
    </row>
    <row r="141" spans="1:10" x14ac:dyDescent="0.25">
      <c r="A141" s="335" t="s">
        <v>224</v>
      </c>
      <c r="B141" s="344"/>
      <c r="C141" s="336"/>
      <c r="D141" s="22">
        <f>SUM(D134:D140)</f>
        <v>128.53984505424279</v>
      </c>
    </row>
    <row r="142" spans="1:10" ht="15.75" customHeight="1" x14ac:dyDescent="0.25">
      <c r="A142" s="318" t="s">
        <v>187</v>
      </c>
      <c r="B142" s="318"/>
      <c r="C142" s="318"/>
      <c r="D142" s="318"/>
    </row>
    <row r="143" spans="1:10" ht="15.75" customHeight="1" x14ac:dyDescent="0.25">
      <c r="A143" s="311" t="s">
        <v>225</v>
      </c>
      <c r="B143" s="311"/>
      <c r="C143" s="311"/>
      <c r="D143" s="311"/>
      <c r="E143" s="53"/>
      <c r="F143" s="53"/>
      <c r="G143" s="53"/>
      <c r="H143" s="53"/>
      <c r="I143" s="53"/>
      <c r="J143" s="53"/>
    </row>
    <row r="144" spans="1:10" ht="59.45" customHeight="1" x14ac:dyDescent="0.25">
      <c r="A144" s="311" t="s">
        <v>226</v>
      </c>
      <c r="B144" s="311"/>
      <c r="C144" s="311"/>
      <c r="D144" s="311"/>
      <c r="E144" s="53"/>
      <c r="F144" s="53"/>
      <c r="G144" s="53"/>
      <c r="H144" s="53"/>
      <c r="I144" s="53"/>
      <c r="J144" s="53"/>
    </row>
    <row r="145" spans="1:10" ht="33.6" customHeight="1" x14ac:dyDescent="0.25">
      <c r="A145" s="311" t="s">
        <v>227</v>
      </c>
      <c r="B145" s="311"/>
      <c r="C145" s="311"/>
      <c r="D145" s="311"/>
      <c r="E145" s="54"/>
      <c r="F145" s="54"/>
      <c r="G145" s="54"/>
      <c r="H145" s="54"/>
      <c r="I145" s="54"/>
      <c r="J145" s="54"/>
    </row>
    <row r="146" spans="1:10" ht="30.6" customHeight="1" x14ac:dyDescent="0.25">
      <c r="A146" s="311" t="s">
        <v>228</v>
      </c>
      <c r="B146" s="311"/>
      <c r="C146" s="311"/>
      <c r="D146" s="311"/>
      <c r="E146" s="53"/>
      <c r="F146" s="53"/>
      <c r="G146" s="53"/>
      <c r="H146" s="53"/>
      <c r="I146" s="53"/>
      <c r="J146" s="53"/>
    </row>
    <row r="147" spans="1:10" ht="48.75" customHeight="1" x14ac:dyDescent="0.25">
      <c r="A147" s="311" t="s">
        <v>229</v>
      </c>
      <c r="B147" s="311"/>
      <c r="C147" s="311"/>
      <c r="D147" s="311"/>
      <c r="E147" s="54"/>
      <c r="F147" s="54"/>
      <c r="G147" s="54"/>
      <c r="H147" s="54"/>
      <c r="I147" s="54"/>
      <c r="J147" s="54"/>
    </row>
    <row r="148" spans="1:10" ht="30.6" customHeight="1" x14ac:dyDescent="0.25">
      <c r="A148" s="311" t="s">
        <v>230</v>
      </c>
      <c r="B148" s="311"/>
      <c r="C148" s="311"/>
      <c r="D148" s="311"/>
      <c r="E148" s="54"/>
      <c r="F148" s="54"/>
      <c r="G148" s="54"/>
      <c r="H148" s="54"/>
      <c r="I148" s="54"/>
      <c r="J148" s="54"/>
    </row>
    <row r="149" spans="1:10" ht="30.6" customHeight="1" x14ac:dyDescent="0.25">
      <c r="A149" s="311" t="s">
        <v>231</v>
      </c>
      <c r="B149" s="311"/>
      <c r="C149" s="311"/>
      <c r="D149" s="311"/>
      <c r="E149" s="54"/>
      <c r="F149" s="54"/>
      <c r="G149" s="54"/>
      <c r="H149" s="54"/>
      <c r="I149" s="54"/>
      <c r="J149" s="54"/>
    </row>
    <row r="150" spans="1:10" ht="30" customHeight="1" x14ac:dyDescent="0.25">
      <c r="A150" s="311" t="s">
        <v>232</v>
      </c>
      <c r="B150" s="311"/>
      <c r="C150" s="311"/>
      <c r="D150" s="311"/>
      <c r="E150" s="54"/>
      <c r="F150" s="54"/>
      <c r="G150" s="54"/>
      <c r="H150" s="54"/>
      <c r="I150" s="54"/>
      <c r="J150" s="54"/>
    </row>
    <row r="151" spans="1:10" ht="31.5" customHeight="1" x14ac:dyDescent="0.25">
      <c r="A151" s="311" t="s">
        <v>233</v>
      </c>
      <c r="B151" s="311"/>
      <c r="C151" s="311"/>
      <c r="D151" s="311"/>
    </row>
    <row r="152" spans="1:10" ht="31.5" customHeight="1" x14ac:dyDescent="0.25">
      <c r="A152" s="332" t="s">
        <v>234</v>
      </c>
      <c r="B152" s="332"/>
      <c r="C152" s="332"/>
      <c r="D152" s="332"/>
    </row>
    <row r="153" spans="1:10" ht="31.5" customHeight="1" x14ac:dyDescent="0.25">
      <c r="A153" s="114"/>
      <c r="B153" s="114"/>
      <c r="C153" s="114"/>
      <c r="D153" s="114"/>
    </row>
    <row r="154" spans="1:10" x14ac:dyDescent="0.25">
      <c r="A154" s="345" t="s">
        <v>56</v>
      </c>
      <c r="B154" s="345"/>
      <c r="C154" s="345"/>
      <c r="D154" s="345"/>
    </row>
    <row r="155" spans="1:10" x14ac:dyDescent="0.25">
      <c r="A155" s="346" t="s">
        <v>235</v>
      </c>
      <c r="B155" s="346"/>
      <c r="C155" s="120"/>
      <c r="D155" s="120"/>
    </row>
    <row r="156" spans="1:10" x14ac:dyDescent="0.25">
      <c r="A156" s="57" t="s">
        <v>57</v>
      </c>
      <c r="B156" s="57" t="s">
        <v>58</v>
      </c>
      <c r="C156" s="347" t="s">
        <v>14</v>
      </c>
      <c r="D156" s="348"/>
    </row>
    <row r="157" spans="1:10" x14ac:dyDescent="0.25">
      <c r="A157" s="58" t="s">
        <v>15</v>
      </c>
      <c r="B157" s="59" t="s">
        <v>85</v>
      </c>
      <c r="C157" s="349"/>
      <c r="D157" s="350"/>
    </row>
    <row r="158" spans="1:10" x14ac:dyDescent="0.25">
      <c r="A158" s="349" t="s">
        <v>2</v>
      </c>
      <c r="B158" s="350"/>
      <c r="C158" s="349"/>
      <c r="D158" s="350"/>
    </row>
    <row r="159" spans="1:10" x14ac:dyDescent="0.25">
      <c r="A159" s="11"/>
      <c r="B159" s="11"/>
      <c r="C159" s="11"/>
      <c r="D159" s="11"/>
    </row>
    <row r="160" spans="1:10" x14ac:dyDescent="0.25">
      <c r="A160" s="351" t="s">
        <v>59</v>
      </c>
      <c r="B160" s="351"/>
      <c r="C160" s="351"/>
      <c r="D160" s="351"/>
    </row>
    <row r="161" spans="1:4" x14ac:dyDescent="0.25">
      <c r="A161" s="18"/>
      <c r="B161" s="11"/>
      <c r="C161" s="11"/>
      <c r="D161" s="11"/>
    </row>
    <row r="162" spans="1:4" x14ac:dyDescent="0.25">
      <c r="A162" s="111">
        <v>4</v>
      </c>
      <c r="B162" s="111" t="s">
        <v>60</v>
      </c>
      <c r="C162" s="340" t="s">
        <v>14</v>
      </c>
      <c r="D162" s="340"/>
    </row>
    <row r="163" spans="1:4" x14ac:dyDescent="0.25">
      <c r="A163" s="112" t="s">
        <v>54</v>
      </c>
      <c r="B163" s="14" t="s">
        <v>86</v>
      </c>
      <c r="C163" s="334">
        <f>D141</f>
        <v>128.53984505424279</v>
      </c>
      <c r="D163" s="334"/>
    </row>
    <row r="164" spans="1:4" x14ac:dyDescent="0.25">
      <c r="A164" s="112" t="s">
        <v>57</v>
      </c>
      <c r="B164" s="14" t="s">
        <v>236</v>
      </c>
      <c r="C164" s="334">
        <f>C158</f>
        <v>0</v>
      </c>
      <c r="D164" s="334"/>
    </row>
    <row r="165" spans="1:4" x14ac:dyDescent="0.25">
      <c r="A165" s="327" t="s">
        <v>2</v>
      </c>
      <c r="B165" s="327"/>
      <c r="C165" s="337">
        <f>SUM(C163:C163)</f>
        <v>128.53984505424279</v>
      </c>
      <c r="D165" s="337"/>
    </row>
    <row r="166" spans="1:4" x14ac:dyDescent="0.25">
      <c r="A166" s="11"/>
      <c r="B166" s="11"/>
      <c r="C166" s="11"/>
      <c r="D166" s="11"/>
    </row>
    <row r="167" spans="1:4" x14ac:dyDescent="0.25">
      <c r="A167" s="11"/>
      <c r="B167" s="11"/>
      <c r="C167" s="11"/>
      <c r="D167" s="11"/>
    </row>
    <row r="168" spans="1:4" x14ac:dyDescent="0.25">
      <c r="A168" s="323" t="s">
        <v>61</v>
      </c>
      <c r="B168" s="323"/>
      <c r="C168" s="323"/>
      <c r="D168" s="323"/>
    </row>
    <row r="169" spans="1:4" x14ac:dyDescent="0.25">
      <c r="A169" s="11"/>
      <c r="B169" s="11"/>
      <c r="C169" s="11"/>
      <c r="D169" s="11"/>
    </row>
    <row r="170" spans="1:4" x14ac:dyDescent="0.25">
      <c r="A170" s="111">
        <v>5</v>
      </c>
      <c r="B170" s="111" t="s">
        <v>7</v>
      </c>
      <c r="C170" s="340" t="s">
        <v>14</v>
      </c>
      <c r="D170" s="340"/>
    </row>
    <row r="171" spans="1:4" x14ac:dyDescent="0.25">
      <c r="A171" s="37" t="s">
        <v>15</v>
      </c>
      <c r="B171" s="51" t="s">
        <v>371</v>
      </c>
      <c r="C171" s="352">
        <v>123.56</v>
      </c>
      <c r="D171" s="353"/>
    </row>
    <row r="172" spans="1:4" x14ac:dyDescent="0.25">
      <c r="A172" s="37" t="s">
        <v>16</v>
      </c>
      <c r="B172" s="51" t="s">
        <v>62</v>
      </c>
      <c r="C172" s="352">
        <v>0</v>
      </c>
      <c r="D172" s="353"/>
    </row>
    <row r="173" spans="1:4" x14ac:dyDescent="0.25">
      <c r="A173" s="37" t="s">
        <v>17</v>
      </c>
      <c r="B173" s="51" t="s">
        <v>249</v>
      </c>
      <c r="C173" s="352">
        <f>Equipamentos!G93</f>
        <v>44.463638095238089</v>
      </c>
      <c r="D173" s="353"/>
    </row>
    <row r="174" spans="1:4" x14ac:dyDescent="0.25">
      <c r="A174" s="37" t="s">
        <v>19</v>
      </c>
      <c r="B174" s="51" t="s">
        <v>460</v>
      </c>
      <c r="C174" s="352">
        <v>103.7</v>
      </c>
      <c r="D174" s="353"/>
    </row>
    <row r="175" spans="1:4" x14ac:dyDescent="0.25">
      <c r="A175" s="335" t="s">
        <v>39</v>
      </c>
      <c r="B175" s="354"/>
      <c r="C175" s="355">
        <f>SUM(C171:C174)</f>
        <v>271.72363809523807</v>
      </c>
      <c r="D175" s="355"/>
    </row>
    <row r="176" spans="1:4" ht="15.75" customHeight="1" x14ac:dyDescent="0.25">
      <c r="A176" s="318" t="s">
        <v>187</v>
      </c>
      <c r="B176" s="318"/>
      <c r="C176" s="318"/>
      <c r="D176" s="318"/>
    </row>
    <row r="177" spans="1:10" ht="32.1" customHeight="1" x14ac:dyDescent="0.25">
      <c r="A177" s="311" t="s">
        <v>300</v>
      </c>
      <c r="B177" s="311"/>
      <c r="C177" s="311"/>
      <c r="D177" s="311"/>
    </row>
    <row r="178" spans="1:10" x14ac:dyDescent="0.25">
      <c r="A178" s="311" t="s">
        <v>469</v>
      </c>
      <c r="B178" s="311"/>
      <c r="C178" s="311"/>
      <c r="D178" s="311"/>
      <c r="E178" s="53"/>
      <c r="F178" s="53"/>
      <c r="G178" s="53"/>
      <c r="H178" s="53"/>
      <c r="I178" s="53"/>
      <c r="J178" s="53"/>
    </row>
    <row r="179" spans="1:10" ht="30.6" customHeight="1" x14ac:dyDescent="0.25">
      <c r="A179" s="311" t="s">
        <v>238</v>
      </c>
      <c r="B179" s="311"/>
      <c r="C179" s="311"/>
      <c r="D179" s="311"/>
      <c r="E179" s="60"/>
      <c r="F179" s="60"/>
      <c r="G179" s="60"/>
      <c r="H179" s="60"/>
      <c r="I179" s="60"/>
      <c r="J179" s="60"/>
    </row>
    <row r="180" spans="1:10" ht="31.5" customHeight="1" x14ac:dyDescent="0.25">
      <c r="A180" s="311" t="s">
        <v>239</v>
      </c>
      <c r="B180" s="311"/>
      <c r="C180" s="311"/>
      <c r="D180" s="311"/>
      <c r="E180" s="53"/>
      <c r="F180" s="53"/>
      <c r="G180" s="53"/>
      <c r="H180" s="53"/>
      <c r="I180" s="53"/>
      <c r="J180" s="53"/>
    </row>
    <row r="181" spans="1:10" x14ac:dyDescent="0.25">
      <c r="A181" s="11"/>
      <c r="B181" s="11"/>
      <c r="C181" s="11"/>
      <c r="D181" s="11"/>
    </row>
    <row r="182" spans="1:10" x14ac:dyDescent="0.25">
      <c r="A182" s="323" t="s">
        <v>63</v>
      </c>
      <c r="B182" s="323"/>
      <c r="C182" s="323"/>
      <c r="D182" s="323"/>
    </row>
    <row r="183" spans="1:10" x14ac:dyDescent="0.25">
      <c r="A183" s="43"/>
      <c r="B183" s="43"/>
      <c r="C183" s="43"/>
      <c r="D183" s="43"/>
    </row>
    <row r="184" spans="1:10" x14ac:dyDescent="0.25">
      <c r="A184" s="43"/>
      <c r="B184" s="330" t="s">
        <v>240</v>
      </c>
      <c r="C184" s="330"/>
      <c r="D184" s="25">
        <f>C36+C105+D119+C165+C175</f>
        <v>5688.2039762093418</v>
      </c>
    </row>
    <row r="185" spans="1:10" x14ac:dyDescent="0.25">
      <c r="A185" s="43"/>
      <c r="B185" s="330" t="s">
        <v>241</v>
      </c>
      <c r="C185" s="330"/>
      <c r="D185" s="25">
        <f>D184+D188</f>
        <v>5688.2039762093418</v>
      </c>
    </row>
    <row r="186" spans="1:10" x14ac:dyDescent="0.25">
      <c r="A186" s="43"/>
      <c r="B186" s="356" t="s">
        <v>242</v>
      </c>
      <c r="C186" s="356"/>
      <c r="D186" s="25">
        <f>(D185+D189)/(1-C190)</f>
        <v>5688.2039762093418</v>
      </c>
    </row>
    <row r="187" spans="1:10" ht="14.45" customHeight="1" x14ac:dyDescent="0.25">
      <c r="A187" s="111">
        <v>6</v>
      </c>
      <c r="B187" s="111" t="s">
        <v>8</v>
      </c>
      <c r="C187" s="111" t="s">
        <v>34</v>
      </c>
      <c r="D187" s="111" t="s">
        <v>14</v>
      </c>
      <c r="E187" s="1" t="s">
        <v>352</v>
      </c>
    </row>
    <row r="188" spans="1:10" x14ac:dyDescent="0.25">
      <c r="A188" s="112" t="s">
        <v>15</v>
      </c>
      <c r="B188" s="14" t="s">
        <v>9</v>
      </c>
      <c r="C188" s="48">
        <v>0</v>
      </c>
      <c r="D188" s="61">
        <f>D184*C188</f>
        <v>0</v>
      </c>
    </row>
    <row r="189" spans="1:10" x14ac:dyDescent="0.25">
      <c r="A189" s="112" t="s">
        <v>16</v>
      </c>
      <c r="B189" s="14" t="s">
        <v>250</v>
      </c>
      <c r="C189" s="48">
        <v>0</v>
      </c>
      <c r="D189" s="61">
        <f>D185*C189</f>
        <v>0</v>
      </c>
    </row>
    <row r="190" spans="1:10" x14ac:dyDescent="0.25">
      <c r="A190" s="112" t="s">
        <v>17</v>
      </c>
      <c r="B190" s="14" t="s">
        <v>10</v>
      </c>
      <c r="C190" s="48">
        <v>0</v>
      </c>
      <c r="D190" s="61"/>
    </row>
    <row r="191" spans="1:10" x14ac:dyDescent="0.25">
      <c r="A191" s="112"/>
      <c r="B191" s="14" t="s">
        <v>75</v>
      </c>
      <c r="C191" s="48">
        <v>0</v>
      </c>
      <c r="D191" s="61">
        <f>D186*C191</f>
        <v>0</v>
      </c>
    </row>
    <row r="192" spans="1:10" x14ac:dyDescent="0.25">
      <c r="A192" s="112"/>
      <c r="B192" s="14" t="s">
        <v>76</v>
      </c>
      <c r="C192" s="48">
        <v>0</v>
      </c>
      <c r="D192" s="61">
        <f>D186*C192</f>
        <v>0</v>
      </c>
    </row>
    <row r="193" spans="1:10" x14ac:dyDescent="0.25">
      <c r="A193" s="112"/>
      <c r="B193" s="14" t="s">
        <v>73</v>
      </c>
      <c r="C193" s="48"/>
      <c r="D193" s="61">
        <f>D186*C193</f>
        <v>0</v>
      </c>
    </row>
    <row r="194" spans="1:10" x14ac:dyDescent="0.25">
      <c r="A194" s="112"/>
      <c r="B194" s="14" t="s">
        <v>74</v>
      </c>
      <c r="C194" s="48">
        <v>0</v>
      </c>
      <c r="D194" s="61">
        <f>D186*C194</f>
        <v>0</v>
      </c>
    </row>
    <row r="195" spans="1:10" ht="19.5" customHeight="1" x14ac:dyDescent="0.25">
      <c r="A195" s="112"/>
      <c r="B195" s="14" t="s">
        <v>243</v>
      </c>
      <c r="C195" s="48"/>
      <c r="D195" s="61"/>
    </row>
    <row r="196" spans="1:10" x14ac:dyDescent="0.25">
      <c r="A196" s="357" t="s">
        <v>6</v>
      </c>
      <c r="B196" s="357"/>
      <c r="C196" s="48"/>
      <c r="D196" s="61">
        <f>SUM(D188:D195)</f>
        <v>0</v>
      </c>
    </row>
    <row r="197" spans="1:10" x14ac:dyDescent="0.25">
      <c r="A197" s="358" t="s">
        <v>187</v>
      </c>
      <c r="B197" s="359"/>
      <c r="C197" s="359"/>
      <c r="D197" s="359"/>
    </row>
    <row r="198" spans="1:10" ht="21" customHeight="1" x14ac:dyDescent="0.25">
      <c r="A198" s="311" t="s">
        <v>297</v>
      </c>
      <c r="B198" s="311"/>
      <c r="C198" s="311"/>
      <c r="D198" s="311"/>
      <c r="E198" s="54"/>
      <c r="F198" s="54"/>
      <c r="G198" s="54"/>
      <c r="H198" s="54"/>
      <c r="I198" s="54"/>
      <c r="J198" s="54"/>
    </row>
    <row r="199" spans="1:10" x14ac:dyDescent="0.25">
      <c r="A199" s="320" t="s">
        <v>251</v>
      </c>
      <c r="B199" s="320"/>
      <c r="C199" s="320"/>
      <c r="D199" s="320"/>
      <c r="E199" s="17"/>
      <c r="F199" s="17"/>
      <c r="G199" s="17"/>
      <c r="H199" s="17"/>
    </row>
    <row r="200" spans="1:10" x14ac:dyDescent="0.25">
      <c r="A200" s="110"/>
      <c r="B200" s="110"/>
      <c r="C200" s="110"/>
      <c r="D200" s="110"/>
      <c r="E200" s="17"/>
      <c r="F200" s="17"/>
      <c r="G200" s="17"/>
      <c r="H200" s="17"/>
    </row>
    <row r="201" spans="1:10" x14ac:dyDescent="0.25">
      <c r="A201" s="11"/>
      <c r="B201" s="11"/>
      <c r="C201" s="11"/>
      <c r="D201" s="11"/>
    </row>
    <row r="202" spans="1:10" x14ac:dyDescent="0.25">
      <c r="A202" s="323" t="s">
        <v>64</v>
      </c>
      <c r="B202" s="323"/>
      <c r="C202" s="323"/>
      <c r="D202" s="323"/>
    </row>
    <row r="203" spans="1:10" x14ac:dyDescent="0.25">
      <c r="A203" s="11"/>
      <c r="B203" s="11"/>
      <c r="C203" s="11"/>
      <c r="D203" s="11"/>
    </row>
    <row r="204" spans="1:10" x14ac:dyDescent="0.25">
      <c r="A204" s="111"/>
      <c r="B204" s="111" t="s">
        <v>65</v>
      </c>
      <c r="C204" s="340" t="s">
        <v>14</v>
      </c>
      <c r="D204" s="340"/>
    </row>
    <row r="205" spans="1:10" x14ac:dyDescent="0.25">
      <c r="A205" s="113" t="s">
        <v>15</v>
      </c>
      <c r="B205" s="14" t="s">
        <v>12</v>
      </c>
      <c r="C205" s="334">
        <f>C36</f>
        <v>2910.6349999999998</v>
      </c>
      <c r="D205" s="334"/>
    </row>
    <row r="206" spans="1:10" x14ac:dyDescent="0.25">
      <c r="A206" s="113" t="s">
        <v>16</v>
      </c>
      <c r="B206" s="14" t="s">
        <v>25</v>
      </c>
      <c r="C206" s="334">
        <f>C105</f>
        <v>2219.9486602799998</v>
      </c>
      <c r="D206" s="334"/>
    </row>
    <row r="207" spans="1:10" x14ac:dyDescent="0.25">
      <c r="A207" s="113" t="s">
        <v>17</v>
      </c>
      <c r="B207" s="14" t="s">
        <v>45</v>
      </c>
      <c r="C207" s="334">
        <f>D119</f>
        <v>157.35683277986243</v>
      </c>
      <c r="D207" s="334"/>
    </row>
    <row r="208" spans="1:10" x14ac:dyDescent="0.25">
      <c r="A208" s="113" t="s">
        <v>19</v>
      </c>
      <c r="B208" s="14" t="s">
        <v>52</v>
      </c>
      <c r="C208" s="334">
        <f>C165</f>
        <v>128.53984505424279</v>
      </c>
      <c r="D208" s="334"/>
    </row>
    <row r="209" spans="1:4" ht="14.45" customHeight="1" x14ac:dyDescent="0.25">
      <c r="A209" s="113" t="s">
        <v>20</v>
      </c>
      <c r="B209" s="14" t="s">
        <v>61</v>
      </c>
      <c r="C209" s="334">
        <f>C175</f>
        <v>271.72363809523807</v>
      </c>
      <c r="D209" s="334"/>
    </row>
    <row r="210" spans="1:4" x14ac:dyDescent="0.25">
      <c r="A210" s="335" t="s">
        <v>66</v>
      </c>
      <c r="B210" s="336"/>
      <c r="C210" s="337">
        <f>SUM(C205:C209)</f>
        <v>5688.2039762093418</v>
      </c>
      <c r="D210" s="337"/>
    </row>
    <row r="211" spans="1:4" ht="14.45" customHeight="1" x14ac:dyDescent="0.25">
      <c r="A211" s="113" t="s">
        <v>22</v>
      </c>
      <c r="B211" s="14" t="s">
        <v>67</v>
      </c>
      <c r="C211" s="334">
        <f>D188</f>
        <v>0</v>
      </c>
      <c r="D211" s="334"/>
    </row>
    <row r="212" spans="1:4" ht="19.5" x14ac:dyDescent="0.25">
      <c r="A212" s="361" t="s">
        <v>68</v>
      </c>
      <c r="B212" s="362"/>
      <c r="C212" s="363">
        <f>C210+C211</f>
        <v>5688.2039762093418</v>
      </c>
      <c r="D212" s="363"/>
    </row>
    <row r="213" spans="1:4" ht="14.45" customHeight="1" x14ac:dyDescent="0.25">
      <c r="A213" s="335" t="s">
        <v>95</v>
      </c>
      <c r="B213" s="336"/>
      <c r="C213" s="360">
        <v>1</v>
      </c>
      <c r="D213" s="360"/>
    </row>
    <row r="214" spans="1:4" ht="14.45" customHeight="1" x14ac:dyDescent="0.25">
      <c r="A214" s="335" t="s">
        <v>96</v>
      </c>
      <c r="B214" s="336"/>
      <c r="C214" s="337">
        <f>C212*C213</f>
        <v>5688.2039762093418</v>
      </c>
      <c r="D214" s="337"/>
    </row>
    <row r="215" spans="1:4" x14ac:dyDescent="0.25">
      <c r="A215" s="335" t="s">
        <v>92</v>
      </c>
      <c r="B215" s="336"/>
      <c r="C215" s="337">
        <f>C214*12</f>
        <v>68258.447714512105</v>
      </c>
      <c r="D215" s="337"/>
    </row>
  </sheetData>
  <mergeCells count="146">
    <mergeCell ref="C12:D12"/>
    <mergeCell ref="C13:D13"/>
    <mergeCell ref="C14:D14"/>
    <mergeCell ref="C15:D15"/>
    <mergeCell ref="C16:D16"/>
    <mergeCell ref="C17:D17"/>
    <mergeCell ref="A1:D1"/>
    <mergeCell ref="A2:D2"/>
    <mergeCell ref="A4:B4"/>
    <mergeCell ref="A6:D6"/>
    <mergeCell ref="A7:D8"/>
    <mergeCell ref="A10:D10"/>
    <mergeCell ref="A24:D24"/>
    <mergeCell ref="A25:D25"/>
    <mergeCell ref="A27:D27"/>
    <mergeCell ref="C29:D29"/>
    <mergeCell ref="C30:D30"/>
    <mergeCell ref="C31:D31"/>
    <mergeCell ref="C18:D18"/>
    <mergeCell ref="C19:D19"/>
    <mergeCell ref="A20:D20"/>
    <mergeCell ref="A21:D21"/>
    <mergeCell ref="A22:D22"/>
    <mergeCell ref="A23:D23"/>
    <mergeCell ref="A37:D37"/>
    <mergeCell ref="A38:D38"/>
    <mergeCell ref="A39:D39"/>
    <mergeCell ref="A41:D41"/>
    <mergeCell ref="A42:D42"/>
    <mergeCell ref="A43:D44"/>
    <mergeCell ref="C32:D32"/>
    <mergeCell ref="C33:D33"/>
    <mergeCell ref="C34:D34"/>
    <mergeCell ref="C35:D35"/>
    <mergeCell ref="A36:B36"/>
    <mergeCell ref="C36:D36"/>
    <mergeCell ref="A57:D57"/>
    <mergeCell ref="A59:B59"/>
    <mergeCell ref="A69:B69"/>
    <mergeCell ref="A70:D70"/>
    <mergeCell ref="A71:D71"/>
    <mergeCell ref="A72:D73"/>
    <mergeCell ref="A45:D45"/>
    <mergeCell ref="A47:D47"/>
    <mergeCell ref="A52:B52"/>
    <mergeCell ref="A53:D53"/>
    <mergeCell ref="A54:D54"/>
    <mergeCell ref="A55:D55"/>
    <mergeCell ref="A83:D83"/>
    <mergeCell ref="A91:C91"/>
    <mergeCell ref="A92:D92"/>
    <mergeCell ref="A93:D93"/>
    <mergeCell ref="A94:D94"/>
    <mergeCell ref="A95:D95"/>
    <mergeCell ref="A74:D75"/>
    <mergeCell ref="A76:D76"/>
    <mergeCell ref="A77:D78"/>
    <mergeCell ref="A79:D79"/>
    <mergeCell ref="A80:D80"/>
    <mergeCell ref="A81:D81"/>
    <mergeCell ref="C104:D104"/>
    <mergeCell ref="A105:B105"/>
    <mergeCell ref="C105:D105"/>
    <mergeCell ref="A108:D108"/>
    <mergeCell ref="A110:B110"/>
    <mergeCell ref="A111:B111"/>
    <mergeCell ref="A96:D96"/>
    <mergeCell ref="A97:D97"/>
    <mergeCell ref="A99:D99"/>
    <mergeCell ref="C101:D101"/>
    <mergeCell ref="C102:D102"/>
    <mergeCell ref="C103:D103"/>
    <mergeCell ref="A126:D126"/>
    <mergeCell ref="A127:D127"/>
    <mergeCell ref="A128:D128"/>
    <mergeCell ref="A130:D130"/>
    <mergeCell ref="A132:B132"/>
    <mergeCell ref="A141:C141"/>
    <mergeCell ref="A119:B119"/>
    <mergeCell ref="A120:D120"/>
    <mergeCell ref="A121:D121"/>
    <mergeCell ref="A122:D122"/>
    <mergeCell ref="A123:D123"/>
    <mergeCell ref="A124:D124"/>
    <mergeCell ref="A148:D148"/>
    <mergeCell ref="A149:D149"/>
    <mergeCell ref="A150:D150"/>
    <mergeCell ref="A151:D151"/>
    <mergeCell ref="A152:D152"/>
    <mergeCell ref="A154:D154"/>
    <mergeCell ref="A142:D142"/>
    <mergeCell ref="A143:D143"/>
    <mergeCell ref="A144:D144"/>
    <mergeCell ref="A145:D145"/>
    <mergeCell ref="A146:D146"/>
    <mergeCell ref="A147:D147"/>
    <mergeCell ref="C162:D162"/>
    <mergeCell ref="C163:D163"/>
    <mergeCell ref="C164:D164"/>
    <mergeCell ref="A165:B165"/>
    <mergeCell ref="C165:D165"/>
    <mergeCell ref="A168:D168"/>
    <mergeCell ref="A155:B155"/>
    <mergeCell ref="C156:D156"/>
    <mergeCell ref="C157:D157"/>
    <mergeCell ref="A158:B158"/>
    <mergeCell ref="C158:D158"/>
    <mergeCell ref="A160:D160"/>
    <mergeCell ref="A176:D176"/>
    <mergeCell ref="A177:D177"/>
    <mergeCell ref="A178:D178"/>
    <mergeCell ref="A179:D179"/>
    <mergeCell ref="A180:D180"/>
    <mergeCell ref="A182:D182"/>
    <mergeCell ref="C170:D170"/>
    <mergeCell ref="C171:D171"/>
    <mergeCell ref="C172:D172"/>
    <mergeCell ref="C173:D173"/>
    <mergeCell ref="C174:D174"/>
    <mergeCell ref="A175:B175"/>
    <mergeCell ref="C175:D175"/>
    <mergeCell ref="A199:D199"/>
    <mergeCell ref="A202:D202"/>
    <mergeCell ref="C204:D204"/>
    <mergeCell ref="C205:D205"/>
    <mergeCell ref="C206:D206"/>
    <mergeCell ref="C207:D207"/>
    <mergeCell ref="B184:C184"/>
    <mergeCell ref="B185:C185"/>
    <mergeCell ref="B186:C186"/>
    <mergeCell ref="A196:B196"/>
    <mergeCell ref="A197:D197"/>
    <mergeCell ref="A198:D198"/>
    <mergeCell ref="A213:B213"/>
    <mergeCell ref="C213:D213"/>
    <mergeCell ref="A214:B214"/>
    <mergeCell ref="C214:D214"/>
    <mergeCell ref="A215:B215"/>
    <mergeCell ref="C215:D215"/>
    <mergeCell ref="C208:D208"/>
    <mergeCell ref="C209:D209"/>
    <mergeCell ref="A210:B210"/>
    <mergeCell ref="C210:D210"/>
    <mergeCell ref="C211:D211"/>
    <mergeCell ref="A212:B212"/>
    <mergeCell ref="C212:D212"/>
  </mergeCells>
  <pageMargins left="0.25" right="0.25" top="0.75" bottom="0.75" header="0.3" footer="0.3"/>
  <pageSetup paperSize="9" orientation="landscape" r:id="rId1"/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E16A91-085A-44D0-91F4-1AEF771A0639}">
  <dimension ref="A1:J214"/>
  <sheetViews>
    <sheetView topLeftCell="A183" workbookViewId="0">
      <selection activeCell="C171" sqref="C171:D171"/>
    </sheetView>
  </sheetViews>
  <sheetFormatPr defaultColWidth="8.7109375" defaultRowHeight="15.75" x14ac:dyDescent="0.25"/>
  <cols>
    <col min="1" max="1" width="8.7109375" style="1"/>
    <col min="2" max="2" width="74.42578125" style="1" customWidth="1"/>
    <col min="3" max="3" width="18" style="1" customWidth="1"/>
    <col min="4" max="4" width="14.28515625" style="1" customWidth="1"/>
    <col min="5" max="5" width="8.7109375" style="1" customWidth="1"/>
    <col min="6" max="6" width="15" style="1" customWidth="1"/>
    <col min="7" max="8" width="12.42578125" style="1" customWidth="1"/>
    <col min="9" max="16384" width="8.7109375" style="1"/>
  </cols>
  <sheetData>
    <row r="1" spans="1:6" x14ac:dyDescent="0.25">
      <c r="A1" s="306" t="s">
        <v>69</v>
      </c>
      <c r="B1" s="306"/>
      <c r="C1" s="306"/>
      <c r="D1" s="306"/>
    </row>
    <row r="2" spans="1:6" x14ac:dyDescent="0.25">
      <c r="A2" s="306" t="s">
        <v>70</v>
      </c>
      <c r="B2" s="306"/>
      <c r="C2" s="306"/>
      <c r="D2" s="306"/>
    </row>
    <row r="3" spans="1:6" x14ac:dyDescent="0.25">
      <c r="A3" s="2"/>
      <c r="B3" s="2"/>
      <c r="C3" s="2"/>
      <c r="D3" s="2"/>
    </row>
    <row r="4" spans="1:6" x14ac:dyDescent="0.25">
      <c r="A4" s="307" t="s">
        <v>252</v>
      </c>
      <c r="B4" s="307"/>
      <c r="C4" s="2"/>
      <c r="D4" s="2"/>
    </row>
    <row r="5" spans="1:6" x14ac:dyDescent="0.25">
      <c r="A5" s="133" t="s">
        <v>253</v>
      </c>
      <c r="B5" s="2"/>
      <c r="C5" s="2"/>
      <c r="D5" s="2"/>
    </row>
    <row r="6" spans="1:6" x14ac:dyDescent="0.25">
      <c r="A6" s="308" t="s">
        <v>77</v>
      </c>
      <c r="B6" s="308"/>
      <c r="C6" s="308"/>
      <c r="D6" s="308"/>
    </row>
    <row r="7" spans="1:6" ht="14.45" customHeight="1" x14ac:dyDescent="0.25">
      <c r="A7" s="309" t="s">
        <v>185</v>
      </c>
      <c r="B7" s="309"/>
      <c r="C7" s="309"/>
      <c r="D7" s="309"/>
    </row>
    <row r="8" spans="1:6" ht="33" customHeight="1" x14ac:dyDescent="0.25">
      <c r="A8" s="309"/>
      <c r="B8" s="309"/>
      <c r="C8" s="309"/>
      <c r="D8" s="309"/>
    </row>
    <row r="9" spans="1:6" x14ac:dyDescent="0.25">
      <c r="A9" s="134"/>
      <c r="B9" s="134"/>
      <c r="C9" s="134"/>
      <c r="D9" s="134"/>
    </row>
    <row r="10" spans="1:6" x14ac:dyDescent="0.25">
      <c r="A10" s="310" t="s">
        <v>78</v>
      </c>
      <c r="B10" s="310"/>
      <c r="C10" s="310"/>
      <c r="D10" s="310"/>
    </row>
    <row r="11" spans="1:6" x14ac:dyDescent="0.25">
      <c r="A11" s="4"/>
      <c r="B11" s="4"/>
      <c r="C11" s="4"/>
      <c r="D11" s="134"/>
    </row>
    <row r="12" spans="1:6" x14ac:dyDescent="0.25">
      <c r="A12" s="139">
        <v>1</v>
      </c>
      <c r="B12" s="6" t="s">
        <v>79</v>
      </c>
      <c r="C12" s="298" t="s">
        <v>98</v>
      </c>
      <c r="D12" s="299"/>
    </row>
    <row r="13" spans="1:6" x14ac:dyDescent="0.25">
      <c r="A13" s="139">
        <v>2</v>
      </c>
      <c r="B13" s="6" t="s">
        <v>80</v>
      </c>
      <c r="C13" s="300" t="s">
        <v>100</v>
      </c>
      <c r="D13" s="300"/>
    </row>
    <row r="14" spans="1:6" ht="34.5" customHeight="1" x14ac:dyDescent="0.25">
      <c r="A14" s="139">
        <v>3</v>
      </c>
      <c r="B14" s="7" t="s">
        <v>81</v>
      </c>
      <c r="C14" s="301">
        <v>2238.9499999999998</v>
      </c>
      <c r="D14" s="302"/>
      <c r="F14" s="211" t="s">
        <v>186</v>
      </c>
    </row>
    <row r="15" spans="1:6" ht="29.25" customHeight="1" x14ac:dyDescent="0.25">
      <c r="A15" s="8">
        <v>4</v>
      </c>
      <c r="B15" s="9" t="s">
        <v>82</v>
      </c>
      <c r="C15" s="303" t="s">
        <v>280</v>
      </c>
      <c r="D15" s="304"/>
    </row>
    <row r="16" spans="1:6" x14ac:dyDescent="0.25">
      <c r="A16" s="139">
        <v>5</v>
      </c>
      <c r="B16" s="6" t="s">
        <v>83</v>
      </c>
      <c r="C16" s="305">
        <v>44256</v>
      </c>
      <c r="D16" s="305"/>
    </row>
    <row r="17" spans="1:7" x14ac:dyDescent="0.25">
      <c r="A17" s="139">
        <v>6</v>
      </c>
      <c r="B17" s="6" t="s">
        <v>97</v>
      </c>
      <c r="C17" s="305" t="s">
        <v>284</v>
      </c>
      <c r="D17" s="305"/>
    </row>
    <row r="18" spans="1:7" x14ac:dyDescent="0.25">
      <c r="A18" s="139">
        <v>7</v>
      </c>
      <c r="B18" s="6" t="s">
        <v>88</v>
      </c>
      <c r="C18" s="305"/>
      <c r="D18" s="305"/>
    </row>
    <row r="19" spans="1:7" x14ac:dyDescent="0.25">
      <c r="A19" s="139">
        <v>8</v>
      </c>
      <c r="B19" s="6" t="s">
        <v>87</v>
      </c>
      <c r="C19" s="317" t="s">
        <v>275</v>
      </c>
      <c r="D19" s="317"/>
    </row>
    <row r="20" spans="1:7" ht="15.75" customHeight="1" x14ac:dyDescent="0.25">
      <c r="A20" s="318" t="s">
        <v>187</v>
      </c>
      <c r="B20" s="318"/>
      <c r="C20" s="318"/>
      <c r="D20" s="318"/>
    </row>
    <row r="21" spans="1:7" x14ac:dyDescent="0.25">
      <c r="A21" s="319" t="s">
        <v>188</v>
      </c>
      <c r="B21" s="319"/>
      <c r="C21" s="319"/>
      <c r="D21" s="319"/>
    </row>
    <row r="22" spans="1:7" x14ac:dyDescent="0.25">
      <c r="A22" s="320" t="s">
        <v>189</v>
      </c>
      <c r="B22" s="320"/>
      <c r="C22" s="320"/>
      <c r="D22" s="320"/>
    </row>
    <row r="23" spans="1:7" x14ac:dyDescent="0.25">
      <c r="A23" s="321" t="s">
        <v>190</v>
      </c>
      <c r="B23" s="321"/>
      <c r="C23" s="321"/>
      <c r="D23" s="321"/>
    </row>
    <row r="24" spans="1:7" ht="15.6" customHeight="1" x14ac:dyDescent="0.25">
      <c r="A24" s="311" t="s">
        <v>285</v>
      </c>
      <c r="B24" s="311"/>
      <c r="C24" s="311"/>
      <c r="D24" s="311"/>
      <c r="E24" s="10"/>
      <c r="F24" s="10"/>
      <c r="G24" s="10"/>
    </row>
    <row r="25" spans="1:7" ht="15.6" customHeight="1" x14ac:dyDescent="0.25">
      <c r="A25" s="311" t="s">
        <v>273</v>
      </c>
      <c r="B25" s="311"/>
      <c r="C25" s="311"/>
      <c r="D25" s="311"/>
      <c r="E25" s="10"/>
      <c r="F25" s="10"/>
      <c r="G25" s="10"/>
    </row>
    <row r="26" spans="1:7" x14ac:dyDescent="0.25">
      <c r="A26" s="11"/>
      <c r="B26" s="11"/>
      <c r="C26" s="11"/>
      <c r="D26" s="11"/>
    </row>
    <row r="27" spans="1:7" x14ac:dyDescent="0.25">
      <c r="A27" s="310" t="s">
        <v>12</v>
      </c>
      <c r="B27" s="310"/>
      <c r="C27" s="310"/>
      <c r="D27" s="310"/>
    </row>
    <row r="28" spans="1:7" x14ac:dyDescent="0.25">
      <c r="A28" s="11"/>
      <c r="B28" s="11"/>
      <c r="C28" s="11"/>
      <c r="D28" s="11"/>
    </row>
    <row r="29" spans="1:7" x14ac:dyDescent="0.25">
      <c r="A29" s="141">
        <v>1</v>
      </c>
      <c r="B29" s="141" t="s">
        <v>13</v>
      </c>
      <c r="C29" s="312" t="s">
        <v>14</v>
      </c>
      <c r="D29" s="312"/>
    </row>
    <row r="30" spans="1:7" x14ac:dyDescent="0.25">
      <c r="A30" s="145" t="s">
        <v>15</v>
      </c>
      <c r="B30" s="51" t="s">
        <v>316</v>
      </c>
      <c r="C30" s="313">
        <f>C14</f>
        <v>2238.9499999999998</v>
      </c>
      <c r="D30" s="314"/>
    </row>
    <row r="31" spans="1:7" x14ac:dyDescent="0.25">
      <c r="A31" s="145" t="s">
        <v>16</v>
      </c>
      <c r="B31" s="51" t="s">
        <v>248</v>
      </c>
      <c r="C31" s="315">
        <f>C30*30%</f>
        <v>671.68499999999995</v>
      </c>
      <c r="D31" s="316"/>
    </row>
    <row r="32" spans="1:7" x14ac:dyDescent="0.25">
      <c r="A32" s="145" t="s">
        <v>17</v>
      </c>
      <c r="B32" s="51" t="s">
        <v>18</v>
      </c>
      <c r="C32" s="315"/>
      <c r="D32" s="316"/>
    </row>
    <row r="33" spans="1:7" x14ac:dyDescent="0.25">
      <c r="A33" s="145" t="s">
        <v>19</v>
      </c>
      <c r="B33" s="14" t="s">
        <v>1</v>
      </c>
      <c r="C33" s="324"/>
      <c r="D33" s="315"/>
    </row>
    <row r="34" spans="1:7" x14ac:dyDescent="0.25">
      <c r="A34" s="145" t="s">
        <v>20</v>
      </c>
      <c r="B34" s="14" t="s">
        <v>21</v>
      </c>
      <c r="C34" s="324"/>
      <c r="D34" s="315"/>
    </row>
    <row r="35" spans="1:7" x14ac:dyDescent="0.25">
      <c r="A35" s="145" t="s">
        <v>22</v>
      </c>
      <c r="B35" s="51" t="s">
        <v>24</v>
      </c>
      <c r="C35" s="325"/>
      <c r="D35" s="326"/>
    </row>
    <row r="36" spans="1:7" x14ac:dyDescent="0.25">
      <c r="A36" s="327" t="s">
        <v>2</v>
      </c>
      <c r="B36" s="327"/>
      <c r="C36" s="328">
        <f>SUM(C30:C35)</f>
        <v>2910.6349999999998</v>
      </c>
      <c r="D36" s="328"/>
    </row>
    <row r="37" spans="1:7" ht="15.75" customHeight="1" x14ac:dyDescent="0.25">
      <c r="A37" s="318" t="s">
        <v>187</v>
      </c>
      <c r="B37" s="318"/>
      <c r="C37" s="318"/>
      <c r="D37" s="318"/>
    </row>
    <row r="38" spans="1:7" ht="15.75" customHeight="1" x14ac:dyDescent="0.25">
      <c r="A38" s="322" t="s">
        <v>191</v>
      </c>
      <c r="B38" s="322"/>
      <c r="C38" s="322"/>
      <c r="D38" s="322"/>
    </row>
    <row r="39" spans="1:7" ht="15.6" customHeight="1" x14ac:dyDescent="0.25">
      <c r="A39" s="311" t="s">
        <v>274</v>
      </c>
      <c r="B39" s="311"/>
      <c r="C39" s="311"/>
      <c r="D39" s="311"/>
      <c r="E39" s="10"/>
      <c r="F39" s="10"/>
      <c r="G39" s="10"/>
    </row>
    <row r="40" spans="1:7" x14ac:dyDescent="0.25">
      <c r="A40" s="11"/>
      <c r="B40" s="11"/>
      <c r="C40" s="11"/>
      <c r="D40" s="11"/>
    </row>
    <row r="41" spans="1:7" x14ac:dyDescent="0.25">
      <c r="A41" s="323" t="s">
        <v>25</v>
      </c>
      <c r="B41" s="323"/>
      <c r="C41" s="323"/>
      <c r="D41" s="323"/>
    </row>
    <row r="42" spans="1:7" ht="15.75" customHeight="1" x14ac:dyDescent="0.25">
      <c r="A42" s="318" t="s">
        <v>187</v>
      </c>
      <c r="B42" s="318"/>
      <c r="C42" s="318"/>
      <c r="D42" s="318"/>
    </row>
    <row r="43" spans="1:7" ht="15.75" customHeight="1" x14ac:dyDescent="0.25">
      <c r="A43" s="311" t="s">
        <v>192</v>
      </c>
      <c r="B43" s="311"/>
      <c r="C43" s="311"/>
      <c r="D43" s="311"/>
    </row>
    <row r="44" spans="1:7" x14ac:dyDescent="0.25">
      <c r="A44" s="311"/>
      <c r="B44" s="311"/>
      <c r="C44" s="311"/>
      <c r="D44" s="311"/>
    </row>
    <row r="45" spans="1:7" ht="15.75" customHeight="1" x14ac:dyDescent="0.25">
      <c r="A45" s="311" t="s">
        <v>193</v>
      </c>
      <c r="B45" s="311"/>
      <c r="C45" s="311"/>
      <c r="D45" s="311"/>
    </row>
    <row r="46" spans="1:7" x14ac:dyDescent="0.25">
      <c r="A46" s="18"/>
      <c r="B46" s="11"/>
      <c r="C46" s="11"/>
      <c r="D46" s="11"/>
    </row>
    <row r="47" spans="1:7" x14ac:dyDescent="0.25">
      <c r="A47" s="331" t="s">
        <v>26</v>
      </c>
      <c r="B47" s="331"/>
      <c r="C47" s="331"/>
      <c r="D47" s="331"/>
    </row>
    <row r="48" spans="1:7" x14ac:dyDescent="0.25">
      <c r="A48" s="11"/>
      <c r="B48" s="11"/>
      <c r="C48" s="11"/>
      <c r="D48" s="11"/>
    </row>
    <row r="49" spans="1:8" x14ac:dyDescent="0.25">
      <c r="A49" s="141" t="s">
        <v>27</v>
      </c>
      <c r="B49" s="141" t="s">
        <v>28</v>
      </c>
      <c r="C49" s="141" t="s">
        <v>34</v>
      </c>
      <c r="D49" s="141" t="s">
        <v>14</v>
      </c>
    </row>
    <row r="50" spans="1:8" x14ac:dyDescent="0.25">
      <c r="A50" s="145" t="s">
        <v>15</v>
      </c>
      <c r="B50" s="14" t="s">
        <v>29</v>
      </c>
      <c r="C50" s="19">
        <f>1/12</f>
        <v>8.3333333333333329E-2</v>
      </c>
      <c r="D50" s="20">
        <f>C36*C50</f>
        <v>242.55291666666665</v>
      </c>
    </row>
    <row r="51" spans="1:8" x14ac:dyDescent="0.25">
      <c r="A51" s="145" t="s">
        <v>16</v>
      </c>
      <c r="B51" s="14" t="s">
        <v>30</v>
      </c>
      <c r="C51" s="21">
        <v>0.121</v>
      </c>
      <c r="D51" s="20">
        <f>C36*C51</f>
        <v>352.18683499999997</v>
      </c>
    </row>
    <row r="52" spans="1:8" x14ac:dyDescent="0.25">
      <c r="A52" s="327" t="s">
        <v>6</v>
      </c>
      <c r="B52" s="327"/>
      <c r="C52" s="145"/>
      <c r="D52" s="22">
        <f>SUM(D50:D51)</f>
        <v>594.73975166666662</v>
      </c>
      <c r="H52" s="23"/>
    </row>
    <row r="53" spans="1:8" ht="15.75" customHeight="1" x14ac:dyDescent="0.25">
      <c r="A53" s="318" t="s">
        <v>187</v>
      </c>
      <c r="B53" s="318"/>
      <c r="C53" s="318"/>
      <c r="D53" s="318"/>
    </row>
    <row r="54" spans="1:8" ht="27" customHeight="1" x14ac:dyDescent="0.25">
      <c r="A54" s="322" t="s">
        <v>194</v>
      </c>
      <c r="B54" s="322"/>
      <c r="C54" s="322"/>
      <c r="D54" s="322"/>
    </row>
    <row r="55" spans="1:8" ht="32.1" customHeight="1" x14ac:dyDescent="0.25">
      <c r="A55" s="332" t="s">
        <v>195</v>
      </c>
      <c r="B55" s="332"/>
      <c r="C55" s="332"/>
      <c r="D55" s="332"/>
    </row>
    <row r="56" spans="1:8" x14ac:dyDescent="0.25">
      <c r="A56" s="11"/>
      <c r="B56" s="11"/>
      <c r="C56" s="11"/>
      <c r="D56" s="11"/>
    </row>
    <row r="57" spans="1:8" x14ac:dyDescent="0.25">
      <c r="A57" s="329" t="s">
        <v>31</v>
      </c>
      <c r="B57" s="329"/>
      <c r="C57" s="329"/>
      <c r="D57" s="329"/>
    </row>
    <row r="58" spans="1:8" x14ac:dyDescent="0.25">
      <c r="A58" s="24"/>
      <c r="B58" s="24"/>
      <c r="C58" s="24"/>
      <c r="D58" s="24"/>
    </row>
    <row r="59" spans="1:8" x14ac:dyDescent="0.25">
      <c r="A59" s="330" t="s">
        <v>196</v>
      </c>
      <c r="B59" s="330"/>
      <c r="C59" s="25">
        <f>C36+D52</f>
        <v>3505.3747516666663</v>
      </c>
      <c r="D59" s="11"/>
    </row>
    <row r="60" spans="1:8" x14ac:dyDescent="0.25">
      <c r="A60" s="141" t="s">
        <v>32</v>
      </c>
      <c r="B60" s="141" t="s">
        <v>33</v>
      </c>
      <c r="C60" s="141" t="s">
        <v>34</v>
      </c>
      <c r="D60" s="141" t="s">
        <v>14</v>
      </c>
    </row>
    <row r="61" spans="1:8" x14ac:dyDescent="0.25">
      <c r="A61" s="145" t="s">
        <v>15</v>
      </c>
      <c r="B61" s="14" t="s">
        <v>197</v>
      </c>
      <c r="C61" s="26">
        <v>0.2</v>
      </c>
      <c r="D61" s="27">
        <f>$C$59*C61</f>
        <v>701.07495033333328</v>
      </c>
    </row>
    <row r="62" spans="1:8" x14ac:dyDescent="0.25">
      <c r="A62" s="145" t="s">
        <v>16</v>
      </c>
      <c r="B62" s="14" t="s">
        <v>35</v>
      </c>
      <c r="C62" s="28">
        <v>2.5000000000000001E-2</v>
      </c>
      <c r="D62" s="27">
        <f t="shared" ref="D62:D68" si="0">$C$59*C62</f>
        <v>87.63436879166666</v>
      </c>
    </row>
    <row r="63" spans="1:8" x14ac:dyDescent="0.25">
      <c r="A63" s="145" t="s">
        <v>17</v>
      </c>
      <c r="B63" s="29" t="s">
        <v>198</v>
      </c>
      <c r="C63" s="30">
        <v>0.03</v>
      </c>
      <c r="D63" s="27">
        <f t="shared" si="0"/>
        <v>105.16124254999998</v>
      </c>
    </row>
    <row r="64" spans="1:8" x14ac:dyDescent="0.25">
      <c r="A64" s="145" t="s">
        <v>19</v>
      </c>
      <c r="B64" s="14" t="s">
        <v>36</v>
      </c>
      <c r="C64" s="28">
        <v>1.4999999999999999E-2</v>
      </c>
      <c r="D64" s="27">
        <f t="shared" si="0"/>
        <v>52.580621274999991</v>
      </c>
    </row>
    <row r="65" spans="1:8" x14ac:dyDescent="0.25">
      <c r="A65" s="145" t="s">
        <v>20</v>
      </c>
      <c r="B65" s="14" t="s">
        <v>37</v>
      </c>
      <c r="C65" s="28">
        <v>0.01</v>
      </c>
      <c r="D65" s="27">
        <f t="shared" si="0"/>
        <v>35.053747516666661</v>
      </c>
    </row>
    <row r="66" spans="1:8" x14ac:dyDescent="0.25">
      <c r="A66" s="145" t="s">
        <v>22</v>
      </c>
      <c r="B66" s="14" t="s">
        <v>3</v>
      </c>
      <c r="C66" s="28">
        <v>6.0000000000000001E-3</v>
      </c>
      <c r="D66" s="27">
        <f t="shared" si="0"/>
        <v>21.032248509999999</v>
      </c>
    </row>
    <row r="67" spans="1:8" x14ac:dyDescent="0.25">
      <c r="A67" s="145" t="s">
        <v>23</v>
      </c>
      <c r="B67" s="14" t="s">
        <v>4</v>
      </c>
      <c r="C67" s="28">
        <v>2E-3</v>
      </c>
      <c r="D67" s="27">
        <f t="shared" si="0"/>
        <v>7.0107495033333329</v>
      </c>
    </row>
    <row r="68" spans="1:8" x14ac:dyDescent="0.25">
      <c r="A68" s="145" t="s">
        <v>38</v>
      </c>
      <c r="B68" s="14" t="s">
        <v>5</v>
      </c>
      <c r="C68" s="28">
        <v>0.08</v>
      </c>
      <c r="D68" s="27">
        <f t="shared" si="0"/>
        <v>280.42998013333329</v>
      </c>
      <c r="F68" s="31"/>
    </row>
    <row r="69" spans="1:8" x14ac:dyDescent="0.25">
      <c r="A69" s="327" t="s">
        <v>39</v>
      </c>
      <c r="B69" s="327"/>
      <c r="C69" s="32">
        <f>SUM(C61:C68)</f>
        <v>0.36800000000000005</v>
      </c>
      <c r="D69" s="22">
        <f>SUM(D61:D68)</f>
        <v>1289.9779086133335</v>
      </c>
    </row>
    <row r="70" spans="1:8" ht="15.75" customHeight="1" x14ac:dyDescent="0.25">
      <c r="A70" s="318" t="s">
        <v>187</v>
      </c>
      <c r="B70" s="318"/>
      <c r="C70" s="318"/>
      <c r="D70" s="318"/>
    </row>
    <row r="71" spans="1:8" x14ac:dyDescent="0.25">
      <c r="A71" s="319" t="s">
        <v>199</v>
      </c>
      <c r="B71" s="319"/>
      <c r="C71" s="319"/>
      <c r="D71" s="319"/>
    </row>
    <row r="72" spans="1:8" ht="14.45" customHeight="1" x14ac:dyDescent="0.25">
      <c r="A72" s="311" t="s">
        <v>276</v>
      </c>
      <c r="B72" s="311"/>
      <c r="C72" s="311"/>
      <c r="D72" s="311"/>
      <c r="E72" s="33"/>
      <c r="F72" s="33"/>
      <c r="G72" s="33"/>
      <c r="H72" s="33"/>
    </row>
    <row r="73" spans="1:8" x14ac:dyDescent="0.25">
      <c r="A73" s="311"/>
      <c r="B73" s="311"/>
      <c r="C73" s="311"/>
      <c r="D73" s="311"/>
    </row>
    <row r="74" spans="1:8" ht="14.45" customHeight="1" x14ac:dyDescent="0.25">
      <c r="A74" s="311" t="s">
        <v>201</v>
      </c>
      <c r="B74" s="311"/>
      <c r="C74" s="311"/>
      <c r="D74" s="311"/>
      <c r="E74" s="17"/>
      <c r="F74" s="17"/>
      <c r="G74" s="17"/>
      <c r="H74" s="17"/>
    </row>
    <row r="75" spans="1:8" ht="14.45" customHeight="1" x14ac:dyDescent="0.25">
      <c r="A75" s="311"/>
      <c r="B75" s="311"/>
      <c r="C75" s="311"/>
      <c r="D75" s="311"/>
      <c r="E75" s="17"/>
      <c r="F75" s="17"/>
      <c r="G75" s="17"/>
      <c r="H75" s="17"/>
    </row>
    <row r="76" spans="1:8" ht="14.45" customHeight="1" x14ac:dyDescent="0.25">
      <c r="A76" s="311" t="s">
        <v>202</v>
      </c>
      <c r="B76" s="311"/>
      <c r="C76" s="311"/>
      <c r="D76" s="311"/>
      <c r="E76" s="33"/>
      <c r="F76" s="33"/>
      <c r="G76" s="33"/>
      <c r="H76" s="33"/>
    </row>
    <row r="77" spans="1:8" ht="15.75" customHeight="1" x14ac:dyDescent="0.25">
      <c r="A77" s="332" t="s">
        <v>203</v>
      </c>
      <c r="B77" s="332"/>
      <c r="C77" s="332"/>
      <c r="D77" s="332"/>
      <c r="E77" s="17"/>
      <c r="F77" s="17"/>
      <c r="G77" s="17"/>
      <c r="H77" s="17"/>
    </row>
    <row r="78" spans="1:8" x14ac:dyDescent="0.25">
      <c r="A78" s="332"/>
      <c r="B78" s="332"/>
      <c r="C78" s="332"/>
      <c r="D78" s="332"/>
      <c r="E78" s="17"/>
      <c r="F78" s="17"/>
      <c r="G78" s="17"/>
      <c r="H78" s="17"/>
    </row>
    <row r="79" spans="1:8" x14ac:dyDescent="0.25">
      <c r="A79" s="320" t="s">
        <v>204</v>
      </c>
      <c r="B79" s="320"/>
      <c r="C79" s="320"/>
      <c r="D79" s="320"/>
      <c r="E79" s="17"/>
      <c r="F79" s="17"/>
      <c r="G79" s="17"/>
      <c r="H79" s="17"/>
    </row>
    <row r="80" spans="1:8" x14ac:dyDescent="0.25">
      <c r="A80" s="320" t="s">
        <v>205</v>
      </c>
      <c r="B80" s="320"/>
      <c r="C80" s="320"/>
      <c r="D80" s="320"/>
      <c r="E80" s="17"/>
      <c r="F80" s="17"/>
      <c r="G80" s="17"/>
      <c r="H80" s="17"/>
    </row>
    <row r="81" spans="1:8" ht="30.95" customHeight="1" x14ac:dyDescent="0.25">
      <c r="A81" s="333" t="s">
        <v>206</v>
      </c>
      <c r="B81" s="333"/>
      <c r="C81" s="333"/>
      <c r="D81" s="333"/>
    </row>
    <row r="82" spans="1:8" x14ac:dyDescent="0.25">
      <c r="A82" s="34"/>
      <c r="B82" s="34"/>
      <c r="C82" s="34"/>
      <c r="D82" s="34"/>
    </row>
    <row r="83" spans="1:8" x14ac:dyDescent="0.25">
      <c r="A83" s="331" t="s">
        <v>40</v>
      </c>
      <c r="B83" s="331"/>
      <c r="C83" s="331"/>
      <c r="D83" s="331"/>
    </row>
    <row r="84" spans="1:8" x14ac:dyDescent="0.25">
      <c r="A84" s="11"/>
      <c r="B84" s="11"/>
      <c r="C84" s="11"/>
      <c r="D84" s="11"/>
    </row>
    <row r="85" spans="1:8" x14ac:dyDescent="0.25">
      <c r="A85" s="141" t="s">
        <v>41</v>
      </c>
      <c r="B85" s="141" t="s">
        <v>42</v>
      </c>
      <c r="C85" s="141" t="s">
        <v>0</v>
      </c>
      <c r="D85" s="141" t="s">
        <v>14</v>
      </c>
    </row>
    <row r="86" spans="1:8" x14ac:dyDescent="0.25">
      <c r="A86" s="145" t="s">
        <v>15</v>
      </c>
      <c r="B86" s="15" t="s">
        <v>296</v>
      </c>
      <c r="C86" s="143">
        <v>4.3</v>
      </c>
      <c r="D86" s="138">
        <f>((C86*2)*22)-(C30*6%)</f>
        <v>54.863</v>
      </c>
    </row>
    <row r="87" spans="1:8" x14ac:dyDescent="0.25">
      <c r="A87" s="37" t="s">
        <v>16</v>
      </c>
      <c r="B87" s="15" t="s">
        <v>308</v>
      </c>
      <c r="C87" s="137"/>
      <c r="D87" s="39"/>
    </row>
    <row r="88" spans="1:8" x14ac:dyDescent="0.25">
      <c r="A88" s="37" t="s">
        <v>17</v>
      </c>
      <c r="B88" s="15" t="s">
        <v>277</v>
      </c>
      <c r="C88" s="142"/>
      <c r="D88" s="137"/>
    </row>
    <row r="89" spans="1:8" ht="20.25" customHeight="1" x14ac:dyDescent="0.25">
      <c r="A89" s="37" t="s">
        <v>207</v>
      </c>
      <c r="B89" s="15" t="s">
        <v>317</v>
      </c>
      <c r="C89" s="142">
        <v>14.16</v>
      </c>
      <c r="D89" s="137">
        <f>(C89*22)-((C89*22)*10%)</f>
        <v>280.36799999999999</v>
      </c>
    </row>
    <row r="90" spans="1:8" x14ac:dyDescent="0.25">
      <c r="A90" s="327" t="s">
        <v>2</v>
      </c>
      <c r="B90" s="327"/>
      <c r="C90" s="327"/>
      <c r="D90" s="144">
        <f>SUM(D86:D89)</f>
        <v>335.23099999999999</v>
      </c>
    </row>
    <row r="91" spans="1:8" ht="15.75" customHeight="1" x14ac:dyDescent="0.25">
      <c r="A91" s="318" t="s">
        <v>187</v>
      </c>
      <c r="B91" s="318"/>
      <c r="C91" s="318"/>
      <c r="D91" s="318"/>
    </row>
    <row r="92" spans="1:8" ht="15.75" customHeight="1" x14ac:dyDescent="0.25">
      <c r="A92" s="322" t="s">
        <v>208</v>
      </c>
      <c r="B92" s="322"/>
      <c r="C92" s="322"/>
      <c r="D92" s="322"/>
    </row>
    <row r="93" spans="1:8" ht="30.6" customHeight="1" x14ac:dyDescent="0.25">
      <c r="A93" s="311" t="s">
        <v>209</v>
      </c>
      <c r="B93" s="311"/>
      <c r="C93" s="311"/>
      <c r="D93" s="311"/>
      <c r="E93" s="17"/>
      <c r="F93" s="17"/>
      <c r="G93" s="17"/>
      <c r="H93" s="17"/>
    </row>
    <row r="94" spans="1:8" ht="24.95" customHeight="1" x14ac:dyDescent="0.25">
      <c r="A94" s="311" t="s">
        <v>299</v>
      </c>
      <c r="B94" s="311"/>
      <c r="C94" s="311"/>
      <c r="D94" s="311"/>
      <c r="E94" s="17"/>
      <c r="F94" s="17"/>
      <c r="G94" s="17"/>
      <c r="H94" s="17"/>
    </row>
    <row r="95" spans="1:8" ht="14.45" customHeight="1" x14ac:dyDescent="0.25">
      <c r="A95" s="311" t="s">
        <v>295</v>
      </c>
      <c r="B95" s="311"/>
      <c r="C95" s="311"/>
      <c r="D95" s="311"/>
      <c r="E95" s="17"/>
      <c r="F95" s="17"/>
      <c r="G95" s="17"/>
      <c r="H95" s="17"/>
    </row>
    <row r="96" spans="1:8" ht="18.75" customHeight="1" x14ac:dyDescent="0.25">
      <c r="A96" s="311" t="s">
        <v>339</v>
      </c>
      <c r="B96" s="311"/>
      <c r="C96" s="311"/>
      <c r="D96" s="311"/>
      <c r="E96" s="17"/>
      <c r="F96" s="17"/>
      <c r="G96" s="17"/>
      <c r="H96" s="17"/>
    </row>
    <row r="97" spans="1:9" x14ac:dyDescent="0.25">
      <c r="A97" s="11"/>
      <c r="B97" s="11"/>
      <c r="C97" s="11"/>
      <c r="D97" s="11"/>
    </row>
    <row r="98" spans="1:9" x14ac:dyDescent="0.25">
      <c r="A98" s="331" t="s">
        <v>43</v>
      </c>
      <c r="B98" s="331"/>
      <c r="C98" s="331"/>
      <c r="D98" s="331"/>
    </row>
    <row r="99" spans="1:9" x14ac:dyDescent="0.25">
      <c r="A99" s="11"/>
      <c r="B99" s="11"/>
      <c r="C99" s="11"/>
      <c r="D99" s="11"/>
    </row>
    <row r="100" spans="1:9" x14ac:dyDescent="0.25">
      <c r="A100" s="141">
        <v>2</v>
      </c>
      <c r="B100" s="141" t="s">
        <v>44</v>
      </c>
      <c r="C100" s="340" t="s">
        <v>14</v>
      </c>
      <c r="D100" s="340"/>
    </row>
    <row r="101" spans="1:9" x14ac:dyDescent="0.25">
      <c r="A101" s="145" t="s">
        <v>27</v>
      </c>
      <c r="B101" s="14" t="s">
        <v>28</v>
      </c>
      <c r="C101" s="341">
        <f>D52</f>
        <v>594.73975166666662</v>
      </c>
      <c r="D101" s="341"/>
    </row>
    <row r="102" spans="1:9" x14ac:dyDescent="0.25">
      <c r="A102" s="145" t="s">
        <v>32</v>
      </c>
      <c r="B102" s="14" t="s">
        <v>33</v>
      </c>
      <c r="C102" s="334">
        <f>D69</f>
        <v>1289.9779086133335</v>
      </c>
      <c r="D102" s="334"/>
    </row>
    <row r="103" spans="1:9" x14ac:dyDescent="0.25">
      <c r="A103" s="145" t="s">
        <v>41</v>
      </c>
      <c r="B103" s="14" t="s">
        <v>42</v>
      </c>
      <c r="C103" s="334">
        <f>D90</f>
        <v>335.23099999999999</v>
      </c>
      <c r="D103" s="334"/>
    </row>
    <row r="104" spans="1:9" x14ac:dyDescent="0.25">
      <c r="A104" s="335" t="s">
        <v>2</v>
      </c>
      <c r="B104" s="336"/>
      <c r="C104" s="337">
        <f>SUM(C101:C103)</f>
        <v>2219.9486602799998</v>
      </c>
      <c r="D104" s="337"/>
      <c r="G104" s="42"/>
    </row>
    <row r="105" spans="1:9" x14ac:dyDescent="0.25">
      <c r="A105" s="11"/>
      <c r="B105" s="11"/>
      <c r="C105" s="11"/>
      <c r="D105" s="11"/>
    </row>
    <row r="106" spans="1:9" x14ac:dyDescent="0.25">
      <c r="A106" s="11"/>
      <c r="B106" s="11"/>
      <c r="C106" s="11"/>
      <c r="D106" s="11"/>
    </row>
    <row r="107" spans="1:9" x14ac:dyDescent="0.25">
      <c r="A107" s="323" t="s">
        <v>45</v>
      </c>
      <c r="B107" s="323"/>
      <c r="C107" s="323"/>
      <c r="D107" s="323"/>
    </row>
    <row r="108" spans="1:9" x14ac:dyDescent="0.25">
      <c r="A108" s="43"/>
      <c r="B108" s="43"/>
      <c r="C108" s="43"/>
      <c r="D108" s="43"/>
    </row>
    <row r="109" spans="1:9" x14ac:dyDescent="0.25">
      <c r="A109" s="338" t="s">
        <v>210</v>
      </c>
      <c r="B109" s="338"/>
      <c r="C109" s="44">
        <f>C36+C104-SUM(D61:D67)</f>
        <v>4121.0357317999988</v>
      </c>
      <c r="D109" s="17"/>
    </row>
    <row r="110" spans="1:9" x14ac:dyDescent="0.25">
      <c r="A110" s="339" t="s">
        <v>211</v>
      </c>
      <c r="B110" s="339"/>
      <c r="C110" s="44">
        <f>C36+C104</f>
        <v>5130.5836602799991</v>
      </c>
      <c r="D110" s="17"/>
    </row>
    <row r="111" spans="1:9" x14ac:dyDescent="0.25">
      <c r="A111" s="141">
        <v>3</v>
      </c>
      <c r="B111" s="141" t="s">
        <v>46</v>
      </c>
      <c r="C111" s="141" t="s">
        <v>71</v>
      </c>
      <c r="D111" s="141" t="s">
        <v>14</v>
      </c>
      <c r="F111" s="45"/>
      <c r="H111" s="46"/>
    </row>
    <row r="112" spans="1:9" x14ac:dyDescent="0.25">
      <c r="A112" s="145" t="s">
        <v>15</v>
      </c>
      <c r="B112" s="47" t="s">
        <v>47</v>
      </c>
      <c r="C112" s="48">
        <f>5%*1/12</f>
        <v>4.1666666666666666E-3</v>
      </c>
      <c r="D112" s="20">
        <f>C109*C112</f>
        <v>17.170982215833327</v>
      </c>
      <c r="F112" s="31"/>
      <c r="I112" s="49"/>
    </row>
    <row r="113" spans="1:8" x14ac:dyDescent="0.25">
      <c r="A113" s="145" t="s">
        <v>16</v>
      </c>
      <c r="B113" s="47" t="s">
        <v>48</v>
      </c>
      <c r="C113" s="48">
        <f>8%*C112</f>
        <v>3.3333333333333332E-4</v>
      </c>
      <c r="D113" s="20">
        <f>C109*C113</f>
        <v>1.3736785772666662</v>
      </c>
      <c r="E113" s="31"/>
    </row>
    <row r="114" spans="1:8" x14ac:dyDescent="0.25">
      <c r="A114" s="145" t="s">
        <v>17</v>
      </c>
      <c r="B114" s="47" t="s">
        <v>49</v>
      </c>
      <c r="C114" s="48">
        <v>0.02</v>
      </c>
      <c r="D114" s="20">
        <f>C114*D112</f>
        <v>0.34341964431666655</v>
      </c>
      <c r="F114" s="31"/>
    </row>
    <row r="115" spans="1:8" x14ac:dyDescent="0.25">
      <c r="A115" s="145" t="s">
        <v>19</v>
      </c>
      <c r="B115" s="47" t="s">
        <v>50</v>
      </c>
      <c r="C115" s="48">
        <f>7/30/12</f>
        <v>1.9444444444444445E-2</v>
      </c>
      <c r="D115" s="20">
        <f>C110*C115</f>
        <v>99.76134894988887</v>
      </c>
    </row>
    <row r="116" spans="1:8" ht="31.5" x14ac:dyDescent="0.25">
      <c r="A116" s="145" t="s">
        <v>20</v>
      </c>
      <c r="B116" s="47" t="s">
        <v>84</v>
      </c>
      <c r="C116" s="48">
        <f>C69*C115</f>
        <v>7.1555555555555565E-3</v>
      </c>
      <c r="D116" s="20">
        <f>C110*C116</f>
        <v>36.712176413559106</v>
      </c>
      <c r="F116" s="49"/>
    </row>
    <row r="117" spans="1:8" x14ac:dyDescent="0.25">
      <c r="A117" s="145" t="s">
        <v>22</v>
      </c>
      <c r="B117" s="47" t="s">
        <v>51</v>
      </c>
      <c r="C117" s="48">
        <v>0.02</v>
      </c>
      <c r="D117" s="20">
        <f>D115*C117</f>
        <v>1.9952269789977775</v>
      </c>
      <c r="F117" s="31"/>
    </row>
    <row r="118" spans="1:8" x14ac:dyDescent="0.25">
      <c r="A118" s="327" t="s">
        <v>2</v>
      </c>
      <c r="B118" s="327"/>
      <c r="C118" s="48"/>
      <c r="D118" s="22">
        <f>SUM(D112:D117)</f>
        <v>157.35683277986243</v>
      </c>
    </row>
    <row r="119" spans="1:8" ht="15.75" customHeight="1" x14ac:dyDescent="0.25">
      <c r="A119" s="318" t="s">
        <v>187</v>
      </c>
      <c r="B119" s="318"/>
      <c r="C119" s="318"/>
      <c r="D119" s="318"/>
    </row>
    <row r="120" spans="1:8" ht="28.5" customHeight="1" x14ac:dyDescent="0.25">
      <c r="A120" s="322" t="s">
        <v>212</v>
      </c>
      <c r="B120" s="322"/>
      <c r="C120" s="322"/>
      <c r="D120" s="322"/>
      <c r="E120" s="17"/>
      <c r="F120" s="17"/>
      <c r="G120" s="17"/>
      <c r="H120" s="17"/>
    </row>
    <row r="121" spans="1:8" ht="31.5" customHeight="1" x14ac:dyDescent="0.25">
      <c r="A121" s="311" t="s">
        <v>213</v>
      </c>
      <c r="B121" s="311"/>
      <c r="C121" s="311"/>
      <c r="D121" s="311"/>
      <c r="E121" s="17"/>
      <c r="F121" s="17"/>
      <c r="G121" s="17"/>
      <c r="H121" s="17"/>
    </row>
    <row r="122" spans="1:8" ht="41.25" customHeight="1" x14ac:dyDescent="0.25">
      <c r="A122" s="311" t="s">
        <v>214</v>
      </c>
      <c r="B122" s="311"/>
      <c r="C122" s="311"/>
      <c r="D122" s="311"/>
      <c r="E122" s="17"/>
      <c r="F122" s="17"/>
      <c r="G122" s="17"/>
      <c r="H122" s="17"/>
    </row>
    <row r="123" spans="1:8" ht="30.6" customHeight="1" x14ac:dyDescent="0.25">
      <c r="A123" s="332" t="s">
        <v>215</v>
      </c>
      <c r="B123" s="332"/>
      <c r="C123" s="332"/>
      <c r="D123" s="332"/>
    </row>
    <row r="124" spans="1:8" x14ac:dyDescent="0.25">
      <c r="A124" s="11"/>
      <c r="B124" s="11"/>
      <c r="C124" s="11"/>
      <c r="D124" s="11"/>
    </row>
    <row r="125" spans="1:8" ht="14.45" customHeight="1" x14ac:dyDescent="0.25">
      <c r="A125" s="323" t="s">
        <v>52</v>
      </c>
      <c r="B125" s="323"/>
      <c r="C125" s="323"/>
      <c r="D125" s="323"/>
    </row>
    <row r="126" spans="1:8" ht="14.45" customHeight="1" x14ac:dyDescent="0.25">
      <c r="A126" s="318" t="s">
        <v>187</v>
      </c>
      <c r="B126" s="318"/>
      <c r="C126" s="318"/>
      <c r="D126" s="318"/>
    </row>
    <row r="127" spans="1:8" ht="30.6" customHeight="1" x14ac:dyDescent="0.25">
      <c r="A127" s="342" t="s">
        <v>216</v>
      </c>
      <c r="B127" s="342"/>
      <c r="C127" s="342"/>
      <c r="D127" s="342"/>
    </row>
    <row r="128" spans="1:8" x14ac:dyDescent="0.25">
      <c r="A128" s="11"/>
      <c r="B128" s="11"/>
      <c r="C128" s="11"/>
      <c r="D128" s="11"/>
    </row>
    <row r="129" spans="1:10" x14ac:dyDescent="0.25">
      <c r="A129" s="331" t="s">
        <v>53</v>
      </c>
      <c r="B129" s="331"/>
      <c r="C129" s="331"/>
      <c r="D129" s="331"/>
    </row>
    <row r="130" spans="1:10" x14ac:dyDescent="0.25">
      <c r="A130" s="4"/>
      <c r="B130" s="4"/>
      <c r="C130" s="4"/>
      <c r="D130" s="4"/>
    </row>
    <row r="131" spans="1:10" x14ac:dyDescent="0.25">
      <c r="A131" s="343" t="s">
        <v>217</v>
      </c>
      <c r="B131" s="343"/>
      <c r="C131" s="25">
        <f>C36+C104+D118</f>
        <v>5287.9404930598612</v>
      </c>
      <c r="D131" s="11"/>
    </row>
    <row r="132" spans="1:10" x14ac:dyDescent="0.25">
      <c r="A132" s="141" t="s">
        <v>54</v>
      </c>
      <c r="B132" s="141" t="s">
        <v>55</v>
      </c>
      <c r="C132" s="141" t="s">
        <v>218</v>
      </c>
      <c r="D132" s="141" t="s">
        <v>14</v>
      </c>
    </row>
    <row r="133" spans="1:10" x14ac:dyDescent="0.25">
      <c r="A133" s="50" t="s">
        <v>15</v>
      </c>
      <c r="B133" s="51" t="s">
        <v>219</v>
      </c>
      <c r="C133" s="19">
        <f>1/12/12</f>
        <v>6.9444444444444441E-3</v>
      </c>
      <c r="D133" s="52">
        <f>$C$131*C133</f>
        <v>36.72180897958237</v>
      </c>
    </row>
    <row r="134" spans="1:10" x14ac:dyDescent="0.25">
      <c r="A134" s="50" t="s">
        <v>16</v>
      </c>
      <c r="B134" s="51" t="s">
        <v>55</v>
      </c>
      <c r="C134" s="19">
        <f>((1/30/12))</f>
        <v>2.7777777777777779E-3</v>
      </c>
      <c r="D134" s="52">
        <f t="shared" ref="D134:D139" si="1">$C$131*C134</f>
        <v>14.688723591832948</v>
      </c>
    </row>
    <row r="135" spans="1:10" x14ac:dyDescent="0.25">
      <c r="A135" s="50" t="s">
        <v>17</v>
      </c>
      <c r="B135" s="51" t="s">
        <v>220</v>
      </c>
      <c r="C135" s="19">
        <v>2.9999999999999997E-4</v>
      </c>
      <c r="D135" s="52">
        <f t="shared" si="1"/>
        <v>1.5863821479179583</v>
      </c>
    </row>
    <row r="136" spans="1:10" x14ac:dyDescent="0.25">
      <c r="A136" s="50" t="s">
        <v>19</v>
      </c>
      <c r="B136" s="51" t="s">
        <v>221</v>
      </c>
      <c r="C136" s="19">
        <v>2.0000000000000001E-4</v>
      </c>
      <c r="D136" s="52">
        <f t="shared" si="1"/>
        <v>1.0575880986119723</v>
      </c>
    </row>
    <row r="137" spans="1:10" x14ac:dyDescent="0.25">
      <c r="A137" s="50" t="s">
        <v>20</v>
      </c>
      <c r="B137" s="51" t="s">
        <v>222</v>
      </c>
      <c r="C137" s="19">
        <v>1.9699999999999999E-4</v>
      </c>
      <c r="D137" s="52">
        <f t="shared" si="1"/>
        <v>1.0417242771327926</v>
      </c>
    </row>
    <row r="138" spans="1:10" x14ac:dyDescent="0.25">
      <c r="A138" s="50" t="s">
        <v>22</v>
      </c>
      <c r="B138" s="51" t="s">
        <v>223</v>
      </c>
      <c r="C138" s="19">
        <f>(5/30)/12</f>
        <v>1.3888888888888888E-2</v>
      </c>
      <c r="D138" s="52">
        <f t="shared" si="1"/>
        <v>73.44361795916474</v>
      </c>
    </row>
    <row r="139" spans="1:10" x14ac:dyDescent="0.25">
      <c r="A139" s="50" t="s">
        <v>23</v>
      </c>
      <c r="B139" s="51" t="s">
        <v>24</v>
      </c>
      <c r="C139" s="19"/>
      <c r="D139" s="52">
        <f t="shared" si="1"/>
        <v>0</v>
      </c>
    </row>
    <row r="140" spans="1:10" x14ac:dyDescent="0.25">
      <c r="A140" s="335" t="s">
        <v>224</v>
      </c>
      <c r="B140" s="344"/>
      <c r="C140" s="336"/>
      <c r="D140" s="22">
        <f>SUM(D133:D139)</f>
        <v>128.53984505424279</v>
      </c>
    </row>
    <row r="141" spans="1:10" ht="15.75" customHeight="1" x14ac:dyDescent="0.25">
      <c r="A141" s="318" t="s">
        <v>187</v>
      </c>
      <c r="B141" s="318"/>
      <c r="C141" s="318"/>
      <c r="D141" s="318"/>
    </row>
    <row r="142" spans="1:10" ht="15.75" customHeight="1" x14ac:dyDescent="0.25">
      <c r="A142" s="311" t="s">
        <v>225</v>
      </c>
      <c r="B142" s="311"/>
      <c r="C142" s="311"/>
      <c r="D142" s="311"/>
      <c r="E142" s="53"/>
      <c r="F142" s="53"/>
      <c r="G142" s="53"/>
      <c r="H142" s="53"/>
      <c r="I142" s="53"/>
      <c r="J142" s="53"/>
    </row>
    <row r="143" spans="1:10" ht="59.45" customHeight="1" x14ac:dyDescent="0.25">
      <c r="A143" s="311" t="s">
        <v>226</v>
      </c>
      <c r="B143" s="311"/>
      <c r="C143" s="311"/>
      <c r="D143" s="311"/>
      <c r="E143" s="53"/>
      <c r="F143" s="53"/>
      <c r="G143" s="53"/>
      <c r="H143" s="53"/>
      <c r="I143" s="53"/>
      <c r="J143" s="53"/>
    </row>
    <row r="144" spans="1:10" ht="33.6" customHeight="1" x14ac:dyDescent="0.25">
      <c r="A144" s="311" t="s">
        <v>227</v>
      </c>
      <c r="B144" s="311"/>
      <c r="C144" s="311"/>
      <c r="D144" s="311"/>
      <c r="E144" s="54"/>
      <c r="F144" s="54"/>
      <c r="G144" s="54"/>
      <c r="H144" s="54"/>
      <c r="I144" s="54"/>
      <c r="J144" s="54"/>
    </row>
    <row r="145" spans="1:10" ht="30.6" customHeight="1" x14ac:dyDescent="0.25">
      <c r="A145" s="311" t="s">
        <v>228</v>
      </c>
      <c r="B145" s="311"/>
      <c r="C145" s="311"/>
      <c r="D145" s="311"/>
      <c r="E145" s="53"/>
      <c r="F145" s="53"/>
      <c r="G145" s="53"/>
      <c r="H145" s="53"/>
      <c r="I145" s="53"/>
      <c r="J145" s="53"/>
    </row>
    <row r="146" spans="1:10" ht="48.75" customHeight="1" x14ac:dyDescent="0.25">
      <c r="A146" s="311" t="s">
        <v>229</v>
      </c>
      <c r="B146" s="311"/>
      <c r="C146" s="311"/>
      <c r="D146" s="311"/>
      <c r="E146" s="54"/>
      <c r="F146" s="54"/>
      <c r="G146" s="54"/>
      <c r="H146" s="54"/>
      <c r="I146" s="54"/>
      <c r="J146" s="54"/>
    </row>
    <row r="147" spans="1:10" ht="30.6" customHeight="1" x14ac:dyDescent="0.25">
      <c r="A147" s="311" t="s">
        <v>230</v>
      </c>
      <c r="B147" s="311"/>
      <c r="C147" s="311"/>
      <c r="D147" s="311"/>
      <c r="E147" s="54"/>
      <c r="F147" s="54"/>
      <c r="G147" s="54"/>
      <c r="H147" s="54"/>
      <c r="I147" s="54"/>
      <c r="J147" s="54"/>
    </row>
    <row r="148" spans="1:10" ht="30.6" customHeight="1" x14ac:dyDescent="0.25">
      <c r="A148" s="311" t="s">
        <v>231</v>
      </c>
      <c r="B148" s="311"/>
      <c r="C148" s="311"/>
      <c r="D148" s="311"/>
      <c r="E148" s="54"/>
      <c r="F148" s="54"/>
      <c r="G148" s="54"/>
      <c r="H148" s="54"/>
      <c r="I148" s="54"/>
      <c r="J148" s="54"/>
    </row>
    <row r="149" spans="1:10" ht="30" customHeight="1" x14ac:dyDescent="0.25">
      <c r="A149" s="311" t="s">
        <v>232</v>
      </c>
      <c r="B149" s="311"/>
      <c r="C149" s="311"/>
      <c r="D149" s="311"/>
      <c r="E149" s="54"/>
      <c r="F149" s="54"/>
      <c r="G149" s="54"/>
      <c r="H149" s="54"/>
      <c r="I149" s="54"/>
      <c r="J149" s="54"/>
    </row>
    <row r="150" spans="1:10" ht="31.5" customHeight="1" x14ac:dyDescent="0.25">
      <c r="A150" s="311" t="s">
        <v>233</v>
      </c>
      <c r="B150" s="311"/>
      <c r="C150" s="311"/>
      <c r="D150" s="311"/>
    </row>
    <row r="151" spans="1:10" ht="31.5" customHeight="1" x14ac:dyDescent="0.25">
      <c r="A151" s="332" t="s">
        <v>234</v>
      </c>
      <c r="B151" s="332"/>
      <c r="C151" s="332"/>
      <c r="D151" s="332"/>
    </row>
    <row r="152" spans="1:10" ht="31.5" customHeight="1" x14ac:dyDescent="0.25">
      <c r="A152" s="140"/>
      <c r="B152" s="140"/>
      <c r="C152" s="140"/>
      <c r="D152" s="140"/>
    </row>
    <row r="153" spans="1:10" x14ac:dyDescent="0.25">
      <c r="A153" s="345" t="s">
        <v>56</v>
      </c>
      <c r="B153" s="345"/>
      <c r="C153" s="345"/>
      <c r="D153" s="345"/>
    </row>
    <row r="154" spans="1:10" x14ac:dyDescent="0.25">
      <c r="A154" s="346" t="s">
        <v>235</v>
      </c>
      <c r="B154" s="346"/>
      <c r="C154" s="135"/>
      <c r="D154" s="135"/>
    </row>
    <row r="155" spans="1:10" x14ac:dyDescent="0.25">
      <c r="A155" s="57" t="s">
        <v>57</v>
      </c>
      <c r="B155" s="57" t="s">
        <v>58</v>
      </c>
      <c r="C155" s="347" t="s">
        <v>14</v>
      </c>
      <c r="D155" s="348"/>
    </row>
    <row r="156" spans="1:10" x14ac:dyDescent="0.25">
      <c r="A156" s="58" t="s">
        <v>15</v>
      </c>
      <c r="B156" s="59" t="s">
        <v>85</v>
      </c>
      <c r="C156" s="349"/>
      <c r="D156" s="350"/>
    </row>
    <row r="157" spans="1:10" x14ac:dyDescent="0.25">
      <c r="A157" s="349" t="s">
        <v>2</v>
      </c>
      <c r="B157" s="350"/>
      <c r="C157" s="349"/>
      <c r="D157" s="350"/>
    </row>
    <row r="158" spans="1:10" x14ac:dyDescent="0.25">
      <c r="A158" s="11"/>
      <c r="B158" s="11"/>
      <c r="C158" s="11"/>
      <c r="D158" s="11"/>
    </row>
    <row r="159" spans="1:10" x14ac:dyDescent="0.25">
      <c r="A159" s="351" t="s">
        <v>59</v>
      </c>
      <c r="B159" s="351"/>
      <c r="C159" s="351"/>
      <c r="D159" s="351"/>
    </row>
    <row r="160" spans="1:10" x14ac:dyDescent="0.25">
      <c r="A160" s="18"/>
      <c r="B160" s="11"/>
      <c r="C160" s="11"/>
      <c r="D160" s="11"/>
    </row>
    <row r="161" spans="1:4" x14ac:dyDescent="0.25">
      <c r="A161" s="141">
        <v>4</v>
      </c>
      <c r="B161" s="141" t="s">
        <v>60</v>
      </c>
      <c r="C161" s="340" t="s">
        <v>14</v>
      </c>
      <c r="D161" s="340"/>
    </row>
    <row r="162" spans="1:4" x14ac:dyDescent="0.25">
      <c r="A162" s="145" t="s">
        <v>54</v>
      </c>
      <c r="B162" s="14" t="s">
        <v>86</v>
      </c>
      <c r="C162" s="334">
        <f>D140</f>
        <v>128.53984505424279</v>
      </c>
      <c r="D162" s="334"/>
    </row>
    <row r="163" spans="1:4" x14ac:dyDescent="0.25">
      <c r="A163" s="145" t="s">
        <v>57</v>
      </c>
      <c r="B163" s="14" t="s">
        <v>236</v>
      </c>
      <c r="C163" s="334">
        <f>C157</f>
        <v>0</v>
      </c>
      <c r="D163" s="334"/>
    </row>
    <row r="164" spans="1:4" x14ac:dyDescent="0.25">
      <c r="A164" s="327" t="s">
        <v>2</v>
      </c>
      <c r="B164" s="327"/>
      <c r="C164" s="337">
        <f>SUM(C162:C162)</f>
        <v>128.53984505424279</v>
      </c>
      <c r="D164" s="337"/>
    </row>
    <row r="165" spans="1:4" x14ac:dyDescent="0.25">
      <c r="A165" s="11"/>
      <c r="B165" s="11"/>
      <c r="C165" s="11"/>
      <c r="D165" s="11"/>
    </row>
    <row r="166" spans="1:4" x14ac:dyDescent="0.25">
      <c r="A166" s="11"/>
      <c r="B166" s="11"/>
      <c r="C166" s="11"/>
      <c r="D166" s="11"/>
    </row>
    <row r="167" spans="1:4" x14ac:dyDescent="0.25">
      <c r="A167" s="323" t="s">
        <v>61</v>
      </c>
      <c r="B167" s="323"/>
      <c r="C167" s="323"/>
      <c r="D167" s="323"/>
    </row>
    <row r="168" spans="1:4" x14ac:dyDescent="0.25">
      <c r="A168" s="11"/>
      <c r="B168" s="11"/>
      <c r="C168" s="11"/>
      <c r="D168" s="11"/>
    </row>
    <row r="169" spans="1:4" x14ac:dyDescent="0.25">
      <c r="A169" s="141">
        <v>5</v>
      </c>
      <c r="B169" s="141" t="s">
        <v>7</v>
      </c>
      <c r="C169" s="340" t="s">
        <v>14</v>
      </c>
      <c r="D169" s="340"/>
    </row>
    <row r="170" spans="1:4" x14ac:dyDescent="0.25">
      <c r="A170" s="37" t="s">
        <v>15</v>
      </c>
      <c r="B170" s="51" t="s">
        <v>371</v>
      </c>
      <c r="C170" s="352">
        <v>123.56</v>
      </c>
      <c r="D170" s="353"/>
    </row>
    <row r="171" spans="1:4" x14ac:dyDescent="0.25">
      <c r="A171" s="37" t="s">
        <v>16</v>
      </c>
      <c r="B171" s="51" t="s">
        <v>62</v>
      </c>
      <c r="C171" s="352">
        <v>0</v>
      </c>
      <c r="D171" s="353"/>
    </row>
    <row r="172" spans="1:4" x14ac:dyDescent="0.25">
      <c r="A172" s="37" t="s">
        <v>17</v>
      </c>
      <c r="B172" s="51" t="s">
        <v>249</v>
      </c>
      <c r="C172" s="352">
        <f>Equipamentos!G93</f>
        <v>44.463638095238089</v>
      </c>
      <c r="D172" s="353"/>
    </row>
    <row r="173" spans="1:4" x14ac:dyDescent="0.25">
      <c r="A173" s="37" t="s">
        <v>19</v>
      </c>
      <c r="B173" s="51" t="s">
        <v>458</v>
      </c>
      <c r="C173" s="352">
        <v>103.7</v>
      </c>
      <c r="D173" s="353"/>
    </row>
    <row r="174" spans="1:4" x14ac:dyDescent="0.25">
      <c r="A174" s="335" t="s">
        <v>39</v>
      </c>
      <c r="B174" s="354"/>
      <c r="C174" s="355">
        <f>SUM(C170:C173)</f>
        <v>271.72363809523807</v>
      </c>
      <c r="D174" s="355"/>
    </row>
    <row r="175" spans="1:4" ht="15.75" customHeight="1" x14ac:dyDescent="0.25">
      <c r="A175" s="318" t="s">
        <v>187</v>
      </c>
      <c r="B175" s="318"/>
      <c r="C175" s="318"/>
      <c r="D175" s="318"/>
    </row>
    <row r="176" spans="1:4" ht="32.1" customHeight="1" x14ac:dyDescent="0.25">
      <c r="A176" s="311" t="s">
        <v>300</v>
      </c>
      <c r="B176" s="311"/>
      <c r="C176" s="311"/>
      <c r="D176" s="311"/>
    </row>
    <row r="177" spans="1:10" x14ac:dyDescent="0.25">
      <c r="A177" s="311" t="s">
        <v>313</v>
      </c>
      <c r="B177" s="311"/>
      <c r="C177" s="311"/>
      <c r="D177" s="311"/>
      <c r="E177" s="53"/>
      <c r="F177" s="53"/>
      <c r="G177" s="53"/>
      <c r="H177" s="53"/>
      <c r="I177" s="53"/>
      <c r="J177" s="53"/>
    </row>
    <row r="178" spans="1:10" ht="30.6" customHeight="1" x14ac:dyDescent="0.25">
      <c r="A178" s="311" t="s">
        <v>238</v>
      </c>
      <c r="B178" s="311"/>
      <c r="C178" s="311"/>
      <c r="D178" s="311"/>
      <c r="E178" s="60"/>
      <c r="F178" s="60"/>
      <c r="G178" s="60"/>
      <c r="H178" s="60"/>
      <c r="I178" s="60"/>
      <c r="J178" s="60"/>
    </row>
    <row r="179" spans="1:10" ht="31.5" customHeight="1" x14ac:dyDescent="0.25">
      <c r="A179" s="311" t="s">
        <v>239</v>
      </c>
      <c r="B179" s="311"/>
      <c r="C179" s="311"/>
      <c r="D179" s="311"/>
      <c r="E179" s="53"/>
      <c r="F179" s="53"/>
      <c r="G179" s="53"/>
      <c r="H179" s="53"/>
      <c r="I179" s="53"/>
      <c r="J179" s="53"/>
    </row>
    <row r="180" spans="1:10" x14ac:dyDescent="0.25">
      <c r="A180" s="11"/>
      <c r="B180" s="11"/>
      <c r="C180" s="11"/>
      <c r="D180" s="11"/>
    </row>
    <row r="181" spans="1:10" x14ac:dyDescent="0.25">
      <c r="A181" s="323" t="s">
        <v>63</v>
      </c>
      <c r="B181" s="323"/>
      <c r="C181" s="323"/>
      <c r="D181" s="323"/>
    </row>
    <row r="182" spans="1:10" x14ac:dyDescent="0.25">
      <c r="A182" s="43"/>
      <c r="B182" s="43"/>
      <c r="C182" s="43"/>
      <c r="D182" s="43"/>
    </row>
    <row r="183" spans="1:10" x14ac:dyDescent="0.25">
      <c r="A183" s="43"/>
      <c r="B183" s="330" t="s">
        <v>240</v>
      </c>
      <c r="C183" s="330"/>
      <c r="D183" s="25">
        <f>C36+C104+D118+C164+C174</f>
        <v>5688.2039762093418</v>
      </c>
    </row>
    <row r="184" spans="1:10" x14ac:dyDescent="0.25">
      <c r="A184" s="43"/>
      <c r="B184" s="330" t="s">
        <v>241</v>
      </c>
      <c r="C184" s="330"/>
      <c r="D184" s="25">
        <f>D183+D187</f>
        <v>5688.2039762093418</v>
      </c>
    </row>
    <row r="185" spans="1:10" x14ac:dyDescent="0.25">
      <c r="A185" s="43"/>
      <c r="B185" s="356" t="s">
        <v>242</v>
      </c>
      <c r="C185" s="356"/>
      <c r="D185" s="25">
        <f>(D184+D188)/(1-C189)</f>
        <v>5688.2039762093418</v>
      </c>
    </row>
    <row r="186" spans="1:10" ht="14.45" customHeight="1" x14ac:dyDescent="0.25">
      <c r="A186" s="141">
        <v>6</v>
      </c>
      <c r="B186" s="141" t="s">
        <v>8</v>
      </c>
      <c r="C186" s="141" t="s">
        <v>34</v>
      </c>
      <c r="D186" s="141" t="s">
        <v>14</v>
      </c>
      <c r="E186" s="1" t="s">
        <v>352</v>
      </c>
    </row>
    <row r="187" spans="1:10" x14ac:dyDescent="0.25">
      <c r="A187" s="145" t="s">
        <v>15</v>
      </c>
      <c r="B187" s="14" t="s">
        <v>9</v>
      </c>
      <c r="C187" s="48">
        <v>0</v>
      </c>
      <c r="D187" s="61">
        <f>D183*C187</f>
        <v>0</v>
      </c>
    </row>
    <row r="188" spans="1:10" x14ac:dyDescent="0.25">
      <c r="A188" s="145" t="s">
        <v>16</v>
      </c>
      <c r="B188" s="14" t="s">
        <v>250</v>
      </c>
      <c r="C188" s="48">
        <v>0</v>
      </c>
      <c r="D188" s="61">
        <f>D184*C188</f>
        <v>0</v>
      </c>
    </row>
    <row r="189" spans="1:10" x14ac:dyDescent="0.25">
      <c r="A189" s="145" t="s">
        <v>17</v>
      </c>
      <c r="B189" s="14" t="s">
        <v>10</v>
      </c>
      <c r="C189" s="48">
        <v>0</v>
      </c>
      <c r="D189" s="61"/>
    </row>
    <row r="190" spans="1:10" x14ac:dyDescent="0.25">
      <c r="A190" s="145"/>
      <c r="B190" s="14" t="s">
        <v>75</v>
      </c>
      <c r="C190" s="48">
        <v>0</v>
      </c>
      <c r="D190" s="61">
        <f>D185*C190</f>
        <v>0</v>
      </c>
    </row>
    <row r="191" spans="1:10" x14ac:dyDescent="0.25">
      <c r="A191" s="145"/>
      <c r="B191" s="14" t="s">
        <v>76</v>
      </c>
      <c r="C191" s="48">
        <v>0</v>
      </c>
      <c r="D191" s="61">
        <f>D185*C191</f>
        <v>0</v>
      </c>
    </row>
    <row r="192" spans="1:10" x14ac:dyDescent="0.25">
      <c r="A192" s="145"/>
      <c r="B192" s="14" t="s">
        <v>73</v>
      </c>
      <c r="C192" s="48">
        <v>0</v>
      </c>
      <c r="D192" s="61">
        <f>D185*C192</f>
        <v>0</v>
      </c>
    </row>
    <row r="193" spans="1:10" x14ac:dyDescent="0.25">
      <c r="A193" s="145"/>
      <c r="B193" s="14" t="s">
        <v>74</v>
      </c>
      <c r="C193" s="48">
        <v>0</v>
      </c>
      <c r="D193" s="61">
        <f>D185*C193</f>
        <v>0</v>
      </c>
    </row>
    <row r="194" spans="1:10" ht="19.5" customHeight="1" x14ac:dyDescent="0.25">
      <c r="A194" s="145"/>
      <c r="B194" s="14" t="s">
        <v>243</v>
      </c>
      <c r="C194" s="48"/>
      <c r="D194" s="61"/>
    </row>
    <row r="195" spans="1:10" x14ac:dyDescent="0.25">
      <c r="A195" s="357" t="s">
        <v>6</v>
      </c>
      <c r="B195" s="357"/>
      <c r="C195" s="48"/>
      <c r="D195" s="61">
        <f>SUM(D187:D194)</f>
        <v>0</v>
      </c>
    </row>
    <row r="196" spans="1:10" x14ac:dyDescent="0.25">
      <c r="A196" s="358" t="s">
        <v>187</v>
      </c>
      <c r="B196" s="359"/>
      <c r="C196" s="359"/>
      <c r="D196" s="359"/>
    </row>
    <row r="197" spans="1:10" ht="30.6" customHeight="1" x14ac:dyDescent="0.25">
      <c r="A197" s="311" t="s">
        <v>301</v>
      </c>
      <c r="B197" s="311"/>
      <c r="C197" s="311"/>
      <c r="D197" s="311"/>
      <c r="E197" s="54"/>
      <c r="F197" s="54"/>
      <c r="G197" s="54"/>
      <c r="H197" s="54"/>
      <c r="I197" s="54"/>
      <c r="J197" s="54"/>
    </row>
    <row r="198" spans="1:10" x14ac:dyDescent="0.25">
      <c r="A198" s="320" t="s">
        <v>251</v>
      </c>
      <c r="B198" s="320"/>
      <c r="C198" s="320"/>
      <c r="D198" s="320"/>
      <c r="E198" s="17"/>
      <c r="F198" s="17"/>
      <c r="G198" s="17"/>
      <c r="H198" s="17"/>
    </row>
    <row r="199" spans="1:10" x14ac:dyDescent="0.25">
      <c r="A199" s="136"/>
      <c r="B199" s="136"/>
      <c r="C199" s="136"/>
      <c r="D199" s="136"/>
      <c r="E199" s="17"/>
      <c r="F199" s="17"/>
      <c r="G199" s="17"/>
      <c r="H199" s="17"/>
    </row>
    <row r="200" spans="1:10" x14ac:dyDescent="0.25">
      <c r="A200" s="11"/>
      <c r="B200" s="11"/>
      <c r="C200" s="11"/>
      <c r="D200" s="11"/>
    </row>
    <row r="201" spans="1:10" x14ac:dyDescent="0.25">
      <c r="A201" s="323" t="s">
        <v>64</v>
      </c>
      <c r="B201" s="323"/>
      <c r="C201" s="323"/>
      <c r="D201" s="323"/>
    </row>
    <row r="202" spans="1:10" x14ac:dyDescent="0.25">
      <c r="A202" s="11"/>
      <c r="B202" s="11"/>
      <c r="C202" s="11"/>
      <c r="D202" s="11"/>
    </row>
    <row r="203" spans="1:10" x14ac:dyDescent="0.25">
      <c r="A203" s="141"/>
      <c r="B203" s="141" t="s">
        <v>65</v>
      </c>
      <c r="C203" s="340" t="s">
        <v>14</v>
      </c>
      <c r="D203" s="340"/>
    </row>
    <row r="204" spans="1:10" x14ac:dyDescent="0.25">
      <c r="A204" s="139" t="s">
        <v>15</v>
      </c>
      <c r="B204" s="14" t="s">
        <v>12</v>
      </c>
      <c r="C204" s="334">
        <f>C36</f>
        <v>2910.6349999999998</v>
      </c>
      <c r="D204" s="334"/>
    </row>
    <row r="205" spans="1:10" x14ac:dyDescent="0.25">
      <c r="A205" s="139" t="s">
        <v>16</v>
      </c>
      <c r="B205" s="14" t="s">
        <v>25</v>
      </c>
      <c r="C205" s="334">
        <f>C104</f>
        <v>2219.9486602799998</v>
      </c>
      <c r="D205" s="334"/>
    </row>
    <row r="206" spans="1:10" x14ac:dyDescent="0.25">
      <c r="A206" s="139" t="s">
        <v>17</v>
      </c>
      <c r="B206" s="14" t="s">
        <v>45</v>
      </c>
      <c r="C206" s="334">
        <f>D118</f>
        <v>157.35683277986243</v>
      </c>
      <c r="D206" s="334"/>
    </row>
    <row r="207" spans="1:10" x14ac:dyDescent="0.25">
      <c r="A207" s="139" t="s">
        <v>19</v>
      </c>
      <c r="B207" s="14" t="s">
        <v>52</v>
      </c>
      <c r="C207" s="334">
        <f>C164</f>
        <v>128.53984505424279</v>
      </c>
      <c r="D207" s="334"/>
    </row>
    <row r="208" spans="1:10" ht="14.45" customHeight="1" x14ac:dyDescent="0.25">
      <c r="A208" s="139" t="s">
        <v>20</v>
      </c>
      <c r="B208" s="14" t="s">
        <v>61</v>
      </c>
      <c r="C208" s="334">
        <f>C174</f>
        <v>271.72363809523807</v>
      </c>
      <c r="D208" s="334"/>
    </row>
    <row r="209" spans="1:4" x14ac:dyDescent="0.25">
      <c r="A209" s="335" t="s">
        <v>66</v>
      </c>
      <c r="B209" s="336"/>
      <c r="C209" s="337">
        <f>SUM(C204:C208)</f>
        <v>5688.2039762093418</v>
      </c>
      <c r="D209" s="337"/>
    </row>
    <row r="210" spans="1:4" ht="14.45" customHeight="1" x14ac:dyDescent="0.25">
      <c r="A210" s="139" t="s">
        <v>22</v>
      </c>
      <c r="B210" s="14" t="s">
        <v>67</v>
      </c>
      <c r="C210" s="334">
        <f>D187</f>
        <v>0</v>
      </c>
      <c r="D210" s="334"/>
    </row>
    <row r="211" spans="1:4" ht="19.5" x14ac:dyDescent="0.25">
      <c r="A211" s="361" t="s">
        <v>68</v>
      </c>
      <c r="B211" s="362"/>
      <c r="C211" s="363">
        <f>C209+C210</f>
        <v>5688.2039762093418</v>
      </c>
      <c r="D211" s="363"/>
    </row>
    <row r="212" spans="1:4" ht="14.45" customHeight="1" x14ac:dyDescent="0.25">
      <c r="A212" s="335" t="s">
        <v>95</v>
      </c>
      <c r="B212" s="336"/>
      <c r="C212" s="360">
        <v>1</v>
      </c>
      <c r="D212" s="360"/>
    </row>
    <row r="213" spans="1:4" ht="14.45" customHeight="1" x14ac:dyDescent="0.25">
      <c r="A213" s="335" t="s">
        <v>96</v>
      </c>
      <c r="B213" s="336"/>
      <c r="C213" s="337">
        <f>C211*C212</f>
        <v>5688.2039762093418</v>
      </c>
      <c r="D213" s="337"/>
    </row>
    <row r="214" spans="1:4" x14ac:dyDescent="0.25">
      <c r="A214" s="335" t="s">
        <v>92</v>
      </c>
      <c r="B214" s="336"/>
      <c r="C214" s="337">
        <f>C213*12</f>
        <v>68258.447714512105</v>
      </c>
      <c r="D214" s="337"/>
    </row>
  </sheetData>
  <mergeCells count="146">
    <mergeCell ref="A212:B212"/>
    <mergeCell ref="C212:D212"/>
    <mergeCell ref="A213:B213"/>
    <mergeCell ref="C213:D213"/>
    <mergeCell ref="A214:B214"/>
    <mergeCell ref="C214:D214"/>
    <mergeCell ref="C207:D207"/>
    <mergeCell ref="C208:D208"/>
    <mergeCell ref="A209:B209"/>
    <mergeCell ref="C209:D209"/>
    <mergeCell ref="C210:D210"/>
    <mergeCell ref="A211:B211"/>
    <mergeCell ref="C211:D211"/>
    <mergeCell ref="A198:D198"/>
    <mergeCell ref="A201:D201"/>
    <mergeCell ref="C203:D203"/>
    <mergeCell ref="C204:D204"/>
    <mergeCell ref="C205:D205"/>
    <mergeCell ref="C206:D206"/>
    <mergeCell ref="B183:C183"/>
    <mergeCell ref="B184:C184"/>
    <mergeCell ref="B185:C185"/>
    <mergeCell ref="A195:B195"/>
    <mergeCell ref="A196:D196"/>
    <mergeCell ref="A197:D197"/>
    <mergeCell ref="A175:D175"/>
    <mergeCell ref="A176:D176"/>
    <mergeCell ref="A177:D177"/>
    <mergeCell ref="A178:D178"/>
    <mergeCell ref="A179:D179"/>
    <mergeCell ref="A181:D181"/>
    <mergeCell ref="C169:D169"/>
    <mergeCell ref="C170:D170"/>
    <mergeCell ref="C171:D171"/>
    <mergeCell ref="C172:D172"/>
    <mergeCell ref="C173:D173"/>
    <mergeCell ref="A174:B174"/>
    <mergeCell ref="C174:D174"/>
    <mergeCell ref="C161:D161"/>
    <mergeCell ref="C162:D162"/>
    <mergeCell ref="C163:D163"/>
    <mergeCell ref="A164:B164"/>
    <mergeCell ref="C164:D164"/>
    <mergeCell ref="A167:D167"/>
    <mergeCell ref="A154:B154"/>
    <mergeCell ref="C155:D155"/>
    <mergeCell ref="C156:D156"/>
    <mergeCell ref="A157:B157"/>
    <mergeCell ref="C157:D157"/>
    <mergeCell ref="A159:D159"/>
    <mergeCell ref="A147:D147"/>
    <mergeCell ref="A148:D148"/>
    <mergeCell ref="A149:D149"/>
    <mergeCell ref="A150:D150"/>
    <mergeCell ref="A151:D151"/>
    <mergeCell ref="A153:D153"/>
    <mergeCell ref="A141:D141"/>
    <mergeCell ref="A142:D142"/>
    <mergeCell ref="A143:D143"/>
    <mergeCell ref="A144:D144"/>
    <mergeCell ref="A145:D145"/>
    <mergeCell ref="A146:D146"/>
    <mergeCell ref="A125:D125"/>
    <mergeCell ref="A126:D126"/>
    <mergeCell ref="A127:D127"/>
    <mergeCell ref="A129:D129"/>
    <mergeCell ref="A131:B131"/>
    <mergeCell ref="A140:C140"/>
    <mergeCell ref="A118:B118"/>
    <mergeCell ref="A119:D119"/>
    <mergeCell ref="A120:D120"/>
    <mergeCell ref="A121:D121"/>
    <mergeCell ref="A122:D122"/>
    <mergeCell ref="A123:D123"/>
    <mergeCell ref="C103:D103"/>
    <mergeCell ref="A104:B104"/>
    <mergeCell ref="C104:D104"/>
    <mergeCell ref="A107:D107"/>
    <mergeCell ref="A109:B109"/>
    <mergeCell ref="A110:B110"/>
    <mergeCell ref="A95:D95"/>
    <mergeCell ref="A96:D96"/>
    <mergeCell ref="A98:D98"/>
    <mergeCell ref="C100:D100"/>
    <mergeCell ref="C101:D101"/>
    <mergeCell ref="C102:D102"/>
    <mergeCell ref="A83:D83"/>
    <mergeCell ref="A90:C90"/>
    <mergeCell ref="A91:D91"/>
    <mergeCell ref="A92:D92"/>
    <mergeCell ref="A93:D93"/>
    <mergeCell ref="A94:D94"/>
    <mergeCell ref="A74:D75"/>
    <mergeCell ref="A76:D76"/>
    <mergeCell ref="A77:D78"/>
    <mergeCell ref="A79:D79"/>
    <mergeCell ref="A80:D80"/>
    <mergeCell ref="A81:D81"/>
    <mergeCell ref="A57:D57"/>
    <mergeCell ref="A59:B59"/>
    <mergeCell ref="A69:B69"/>
    <mergeCell ref="A70:D70"/>
    <mergeCell ref="A71:D71"/>
    <mergeCell ref="A72:D73"/>
    <mergeCell ref="A45:D45"/>
    <mergeCell ref="A47:D47"/>
    <mergeCell ref="A52:B52"/>
    <mergeCell ref="A53:D53"/>
    <mergeCell ref="A54:D54"/>
    <mergeCell ref="A55:D55"/>
    <mergeCell ref="A37:D37"/>
    <mergeCell ref="A38:D38"/>
    <mergeCell ref="A39:D39"/>
    <mergeCell ref="A41:D41"/>
    <mergeCell ref="A42:D42"/>
    <mergeCell ref="A43:D44"/>
    <mergeCell ref="C32:D32"/>
    <mergeCell ref="C33:D33"/>
    <mergeCell ref="C34:D34"/>
    <mergeCell ref="C35:D35"/>
    <mergeCell ref="A36:B36"/>
    <mergeCell ref="C36:D36"/>
    <mergeCell ref="A24:D24"/>
    <mergeCell ref="A25:D25"/>
    <mergeCell ref="A27:D27"/>
    <mergeCell ref="C29:D29"/>
    <mergeCell ref="C30:D30"/>
    <mergeCell ref="C31:D31"/>
    <mergeCell ref="C18:D18"/>
    <mergeCell ref="C19:D19"/>
    <mergeCell ref="A20:D20"/>
    <mergeCell ref="A21:D21"/>
    <mergeCell ref="A22:D22"/>
    <mergeCell ref="A23:D23"/>
    <mergeCell ref="C12:D12"/>
    <mergeCell ref="C13:D13"/>
    <mergeCell ref="C14:D14"/>
    <mergeCell ref="C15:D15"/>
    <mergeCell ref="C16:D16"/>
    <mergeCell ref="C17:D17"/>
    <mergeCell ref="A1:D1"/>
    <mergeCell ref="A2:D2"/>
    <mergeCell ref="A4:B4"/>
    <mergeCell ref="A6:D6"/>
    <mergeCell ref="A7:D8"/>
    <mergeCell ref="A10:D10"/>
  </mergeCells>
  <pageMargins left="0.25" right="0.25" top="0.75" bottom="0.75" header="0.3" footer="0.3"/>
  <pageSetup paperSize="9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14</vt:i4>
      </vt:variant>
      <vt:variant>
        <vt:lpstr>Intervalos Nomeados</vt:lpstr>
      </vt:variant>
      <vt:variant>
        <vt:i4>3</vt:i4>
      </vt:variant>
    </vt:vector>
  </HeadingPairs>
  <TitlesOfParts>
    <vt:vector size="17" baseType="lpstr">
      <vt:lpstr>Resumo </vt:lpstr>
      <vt:lpstr>BDI</vt:lpstr>
      <vt:lpstr>Uniformes</vt:lpstr>
      <vt:lpstr>Equipamentos</vt:lpstr>
      <vt:lpstr>Engenheiro Mecânico</vt:lpstr>
      <vt:lpstr>Engenheiro Eletricista</vt:lpstr>
      <vt:lpstr>Engenheiro Civil Pleno</vt:lpstr>
      <vt:lpstr>Eletricista Predial</vt:lpstr>
      <vt:lpstr>Auxiliar de Manutenção</vt:lpstr>
      <vt:lpstr>Bombeiro Hidráulico</vt:lpstr>
      <vt:lpstr>Encarregado Geral</vt:lpstr>
      <vt:lpstr>Meio Oficial de Manut Predial</vt:lpstr>
      <vt:lpstr>Jataí Auxiliar de Manutenção</vt:lpstr>
      <vt:lpstr>Mecânico de Refrigeração</vt:lpstr>
      <vt:lpstr>Equipamentos!Area_de_impressao</vt:lpstr>
      <vt:lpstr>Uniformes!Area_de_impressao</vt:lpstr>
      <vt:lpstr>Equipamentos!Titulos_de_impressao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Arcangela Silva Casagrande</dc:creator>
  <cp:lastModifiedBy>Albernaz</cp:lastModifiedBy>
  <cp:lastPrinted>2021-05-13T19:33:48Z</cp:lastPrinted>
  <dcterms:created xsi:type="dcterms:W3CDTF">2018-01-23T19:35:16Z</dcterms:created>
  <dcterms:modified xsi:type="dcterms:W3CDTF">2021-08-19T18:04:00Z</dcterms:modified>
</cp:coreProperties>
</file>